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ASBAFiles\Benefits\October 2022 Open Enrollment\"/>
    </mc:Choice>
  </mc:AlternateContent>
  <xr:revisionPtr revIDLastSave="0" documentId="8_{197A2796-D5C4-4C36-9A5A-158323315ECD}" xr6:coauthVersionLast="36" xr6:coauthVersionMax="36" xr10:uidLastSave="{00000000-0000-0000-0000-000000000000}"/>
  <workbookProtection workbookAlgorithmName="SHA-512" workbookHashValue="f1+FUdNjywiFv4O4WIMHD3+cuCZQ4I1Ls4Tq14j4fqozaxvYMLEwjMvcnl45eArZmpZhrJyrcTZhyLatbMi5wQ==" workbookSaltValue="hh1b8ywCqRzve99nlrGjGw==" workbookSpinCount="100000" lockStructure="1"/>
  <bookViews>
    <workbookView xWindow="0" yWindow="0" windowWidth="28800" windowHeight="13605" xr2:uid="{EB638084-1F8E-4DC1-9935-22F9AD0DB244}"/>
  </bookViews>
  <sheets>
    <sheet name="Calculator" sheetId="1" r:id="rId1"/>
    <sheet name="Input" sheetId="2" state="hidden" r:id="rId2"/>
    <sheet name="Contribution Structures" sheetId="3" state="hidden" r:id="rId3"/>
    <sheet name="Tables" sheetId="4" state="hidden" r:id="rId4"/>
    <sheet name="Output" sheetId="5" state="hidden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1" i="4" l="1"/>
  <c r="C125" i="4"/>
  <c r="E125" i="4" s="1"/>
  <c r="D125" i="4"/>
  <c r="F125" i="4"/>
  <c r="H125" i="4" s="1"/>
  <c r="G125" i="4"/>
  <c r="I125" i="4"/>
  <c r="K125" i="4" s="1"/>
  <c r="J125" i="4"/>
  <c r="L125" i="4"/>
  <c r="N125" i="4" s="1"/>
  <c r="M125" i="4"/>
  <c r="C126" i="4"/>
  <c r="D126" i="4"/>
  <c r="E126" i="4"/>
  <c r="F126" i="4"/>
  <c r="H126" i="4" s="1"/>
  <c r="G126" i="4"/>
  <c r="I126" i="4"/>
  <c r="K126" i="4" s="1"/>
  <c r="J126" i="4"/>
  <c r="L126" i="4"/>
  <c r="M126" i="4"/>
  <c r="N126" i="4" s="1"/>
  <c r="C127" i="4"/>
  <c r="E127" i="4" s="1"/>
  <c r="D127" i="4"/>
  <c r="F127" i="4"/>
  <c r="H127" i="4" s="1"/>
  <c r="G127" i="4"/>
  <c r="I127" i="4"/>
  <c r="K127" i="4" s="1"/>
  <c r="J127" i="4"/>
  <c r="L127" i="4"/>
  <c r="N127" i="4" s="1"/>
  <c r="M127" i="4"/>
  <c r="C128" i="4"/>
  <c r="D128" i="4"/>
  <c r="E128" i="4"/>
  <c r="F128" i="4"/>
  <c r="H128" i="4" s="1"/>
  <c r="G128" i="4"/>
  <c r="I128" i="4"/>
  <c r="K128" i="4" s="1"/>
  <c r="J128" i="4"/>
  <c r="L128" i="4"/>
  <c r="M128" i="4"/>
  <c r="N128" i="4" s="1"/>
  <c r="C129" i="4"/>
  <c r="E129" i="4" s="1"/>
  <c r="D129" i="4"/>
  <c r="F129" i="4"/>
  <c r="H129" i="4" s="1"/>
  <c r="G129" i="4"/>
  <c r="I129" i="4"/>
  <c r="K129" i="4" s="1"/>
  <c r="J129" i="4"/>
  <c r="L129" i="4"/>
  <c r="N129" i="4" s="1"/>
  <c r="M129" i="4"/>
  <c r="C130" i="4"/>
  <c r="D130" i="4"/>
  <c r="E130" i="4"/>
  <c r="F130" i="4"/>
  <c r="H130" i="4" s="1"/>
  <c r="G130" i="4"/>
  <c r="I130" i="4"/>
  <c r="K130" i="4" s="1"/>
  <c r="J130" i="4"/>
  <c r="L130" i="4"/>
  <c r="M130" i="4"/>
  <c r="N130" i="4" s="1"/>
  <c r="C131" i="4"/>
  <c r="E131" i="4" s="1"/>
  <c r="D131" i="4"/>
  <c r="F131" i="4"/>
  <c r="H131" i="4" s="1"/>
  <c r="G131" i="4"/>
  <c r="I131" i="4"/>
  <c r="K131" i="4" s="1"/>
  <c r="J131" i="4"/>
  <c r="L131" i="4"/>
  <c r="N131" i="4" s="1"/>
  <c r="M131" i="4"/>
  <c r="C132" i="4"/>
  <c r="D132" i="4"/>
  <c r="E132" i="4"/>
  <c r="F132" i="4"/>
  <c r="H132" i="4" s="1"/>
  <c r="G132" i="4"/>
  <c r="I132" i="4"/>
  <c r="K132" i="4" s="1"/>
  <c r="J132" i="4"/>
  <c r="L132" i="4"/>
  <c r="M132" i="4"/>
  <c r="N132" i="4" s="1"/>
  <c r="C133" i="4"/>
  <c r="E133" i="4" s="1"/>
  <c r="D133" i="4"/>
  <c r="F133" i="4"/>
  <c r="H133" i="4" s="1"/>
  <c r="G133" i="4"/>
  <c r="I133" i="4"/>
  <c r="K133" i="4" s="1"/>
  <c r="J133" i="4"/>
  <c r="L133" i="4"/>
  <c r="N133" i="4" s="1"/>
  <c r="M133" i="4"/>
  <c r="C134" i="4"/>
  <c r="D134" i="4"/>
  <c r="E134" i="4"/>
  <c r="F134" i="4"/>
  <c r="H134" i="4" s="1"/>
  <c r="G134" i="4"/>
  <c r="I134" i="4"/>
  <c r="K134" i="4" s="1"/>
  <c r="J134" i="4"/>
  <c r="L134" i="4"/>
  <c r="M134" i="4"/>
  <c r="N134" i="4" s="1"/>
  <c r="C135" i="4"/>
  <c r="E135" i="4" s="1"/>
  <c r="D135" i="4"/>
  <c r="F135" i="4"/>
  <c r="H135" i="4" s="1"/>
  <c r="G135" i="4"/>
  <c r="I135" i="4"/>
  <c r="K135" i="4" s="1"/>
  <c r="J135" i="4"/>
  <c r="L135" i="4"/>
  <c r="N135" i="4" s="1"/>
  <c r="M135" i="4"/>
  <c r="C136" i="4"/>
  <c r="D136" i="4"/>
  <c r="E136" i="4"/>
  <c r="F136" i="4"/>
  <c r="H136" i="4" s="1"/>
  <c r="G136" i="4"/>
  <c r="I136" i="4"/>
  <c r="K136" i="4" s="1"/>
  <c r="J136" i="4"/>
  <c r="L136" i="4"/>
  <c r="M136" i="4"/>
  <c r="N136" i="4" s="1"/>
  <c r="C137" i="4"/>
  <c r="E137" i="4" s="1"/>
  <c r="D137" i="4"/>
  <c r="F137" i="4"/>
  <c r="H137" i="4" s="1"/>
  <c r="G137" i="4"/>
  <c r="I137" i="4"/>
  <c r="K137" i="4" s="1"/>
  <c r="J137" i="4"/>
  <c r="L137" i="4"/>
  <c r="N137" i="4" s="1"/>
  <c r="M137" i="4"/>
  <c r="C138" i="4"/>
  <c r="D138" i="4"/>
  <c r="E138" i="4"/>
  <c r="F138" i="4"/>
  <c r="H138" i="4" s="1"/>
  <c r="G138" i="4"/>
  <c r="I138" i="4"/>
  <c r="K138" i="4" s="1"/>
  <c r="J138" i="4"/>
  <c r="L138" i="4"/>
  <c r="M138" i="4"/>
  <c r="N138" i="4" s="1"/>
  <c r="C139" i="4"/>
  <c r="E139" i="4" s="1"/>
  <c r="D139" i="4"/>
  <c r="F139" i="4"/>
  <c r="H139" i="4" s="1"/>
  <c r="G139" i="4"/>
  <c r="I139" i="4"/>
  <c r="K139" i="4" s="1"/>
  <c r="J139" i="4"/>
  <c r="L139" i="4"/>
  <c r="N139" i="4" s="1"/>
  <c r="M139" i="4"/>
  <c r="C140" i="4"/>
  <c r="D140" i="4"/>
  <c r="E140" i="4"/>
  <c r="F140" i="4"/>
  <c r="H140" i="4" s="1"/>
  <c r="G140" i="4"/>
  <c r="I140" i="4"/>
  <c r="K140" i="4" s="1"/>
  <c r="J140" i="4"/>
  <c r="L140" i="4"/>
  <c r="N140" i="4" s="1"/>
  <c r="M140" i="4"/>
  <c r="C141" i="4"/>
  <c r="E141" i="4" s="1"/>
  <c r="D141" i="4"/>
  <c r="F141" i="4"/>
  <c r="G141" i="4"/>
  <c r="H141" i="4"/>
  <c r="I141" i="4"/>
  <c r="K141" i="4" s="1"/>
  <c r="J141" i="4"/>
  <c r="L141" i="4"/>
  <c r="N141" i="4" s="1"/>
  <c r="M141" i="4"/>
  <c r="C142" i="4"/>
  <c r="D142" i="4"/>
  <c r="E142" i="4"/>
  <c r="F142" i="4"/>
  <c r="H142" i="4" s="1"/>
  <c r="G142" i="4"/>
  <c r="I142" i="4"/>
  <c r="K142" i="4" s="1"/>
  <c r="J142" i="4"/>
  <c r="L142" i="4"/>
  <c r="N142" i="4" s="1"/>
  <c r="M142" i="4"/>
  <c r="C143" i="4"/>
  <c r="E143" i="4" s="1"/>
  <c r="D143" i="4"/>
  <c r="F143" i="4"/>
  <c r="G143" i="4"/>
  <c r="H143" i="4"/>
  <c r="I143" i="4"/>
  <c r="K143" i="4" s="1"/>
  <c r="J143" i="4"/>
  <c r="L143" i="4"/>
  <c r="N143" i="4" s="1"/>
  <c r="M143" i="4"/>
  <c r="C144" i="4"/>
  <c r="D144" i="4"/>
  <c r="E144" i="4"/>
  <c r="F144" i="4"/>
  <c r="H144" i="4" s="1"/>
  <c r="G144" i="4"/>
  <c r="I144" i="4"/>
  <c r="K144" i="4" s="1"/>
  <c r="J144" i="4"/>
  <c r="L144" i="4"/>
  <c r="M144" i="4"/>
  <c r="B146" i="4"/>
  <c r="C150" i="4"/>
  <c r="E150" i="4" s="1"/>
  <c r="D150" i="4"/>
  <c r="F150" i="4"/>
  <c r="G150" i="4"/>
  <c r="H150" i="4"/>
  <c r="I150" i="4"/>
  <c r="K150" i="4" s="1"/>
  <c r="J150" i="4"/>
  <c r="L150" i="4"/>
  <c r="N150" i="4" s="1"/>
  <c r="M150" i="4"/>
  <c r="C151" i="4"/>
  <c r="E151" i="4" s="1"/>
  <c r="D151" i="4"/>
  <c r="F151" i="4"/>
  <c r="H151" i="4" s="1"/>
  <c r="G151" i="4"/>
  <c r="I151" i="4"/>
  <c r="J151" i="4"/>
  <c r="K151" i="4"/>
  <c r="L151" i="4"/>
  <c r="N151" i="4" s="1"/>
  <c r="M151" i="4"/>
  <c r="C152" i="4"/>
  <c r="E152" i="4" s="1"/>
  <c r="D152" i="4"/>
  <c r="F152" i="4"/>
  <c r="G152" i="4"/>
  <c r="H152" i="4"/>
  <c r="I152" i="4"/>
  <c r="K152" i="4" s="1"/>
  <c r="J152" i="4"/>
  <c r="L152" i="4"/>
  <c r="N152" i="4" s="1"/>
  <c r="M152" i="4"/>
  <c r="C153" i="4"/>
  <c r="E153" i="4" s="1"/>
  <c r="D153" i="4"/>
  <c r="F153" i="4"/>
  <c r="H153" i="4" s="1"/>
  <c r="G153" i="4"/>
  <c r="I153" i="4"/>
  <c r="J153" i="4"/>
  <c r="K153" i="4"/>
  <c r="L153" i="4"/>
  <c r="N153" i="4" s="1"/>
  <c r="M153" i="4"/>
  <c r="C154" i="4"/>
  <c r="E154" i="4" s="1"/>
  <c r="D154" i="4"/>
  <c r="F154" i="4"/>
  <c r="G154" i="4"/>
  <c r="H154" i="4"/>
  <c r="I154" i="4"/>
  <c r="K154" i="4" s="1"/>
  <c r="J154" i="4"/>
  <c r="L154" i="4"/>
  <c r="N154" i="4" s="1"/>
  <c r="M154" i="4"/>
  <c r="C155" i="4"/>
  <c r="D155" i="4"/>
  <c r="F155" i="4"/>
  <c r="H155" i="4" s="1"/>
  <c r="G155" i="4"/>
  <c r="I155" i="4"/>
  <c r="J155" i="4"/>
  <c r="K155" i="4"/>
  <c r="L155" i="4"/>
  <c r="N155" i="4" s="1"/>
  <c r="M155" i="4"/>
  <c r="C156" i="4"/>
  <c r="E156" i="4" s="1"/>
  <c r="D156" i="4"/>
  <c r="F156" i="4"/>
  <c r="G156" i="4"/>
  <c r="H156" i="4"/>
  <c r="I156" i="4"/>
  <c r="K156" i="4" s="1"/>
  <c r="J156" i="4"/>
  <c r="L156" i="4"/>
  <c r="N156" i="4" s="1"/>
  <c r="M156" i="4"/>
  <c r="C157" i="4"/>
  <c r="D157" i="4"/>
  <c r="F157" i="4"/>
  <c r="H157" i="4" s="1"/>
  <c r="G157" i="4"/>
  <c r="I157" i="4"/>
  <c r="J157" i="4"/>
  <c r="K157" i="4"/>
  <c r="L157" i="4"/>
  <c r="N157" i="4" s="1"/>
  <c r="M157" i="4"/>
  <c r="C158" i="4"/>
  <c r="E158" i="4" s="1"/>
  <c r="D158" i="4"/>
  <c r="F158" i="4"/>
  <c r="G158" i="4"/>
  <c r="H158" i="4"/>
  <c r="I158" i="4"/>
  <c r="K158" i="4" s="1"/>
  <c r="J158" i="4"/>
  <c r="L158" i="4"/>
  <c r="N158" i="4" s="1"/>
  <c r="M158" i="4"/>
  <c r="C159" i="4"/>
  <c r="E159" i="4" s="1"/>
  <c r="D159" i="4"/>
  <c r="F159" i="4"/>
  <c r="H159" i="4" s="1"/>
  <c r="G159" i="4"/>
  <c r="I159" i="4"/>
  <c r="J159" i="4"/>
  <c r="K159" i="4"/>
  <c r="L159" i="4"/>
  <c r="N159" i="4" s="1"/>
  <c r="M159" i="4"/>
  <c r="C160" i="4"/>
  <c r="E160" i="4" s="1"/>
  <c r="D160" i="4"/>
  <c r="F160" i="4"/>
  <c r="G160" i="4"/>
  <c r="H160" i="4"/>
  <c r="I160" i="4"/>
  <c r="K160" i="4" s="1"/>
  <c r="J160" i="4"/>
  <c r="L160" i="4"/>
  <c r="N160" i="4" s="1"/>
  <c r="M160" i="4"/>
  <c r="C161" i="4"/>
  <c r="E161" i="4" s="1"/>
  <c r="D161" i="4"/>
  <c r="F161" i="4"/>
  <c r="H161" i="4" s="1"/>
  <c r="G161" i="4"/>
  <c r="I161" i="4"/>
  <c r="J161" i="4"/>
  <c r="K161" i="4"/>
  <c r="L161" i="4"/>
  <c r="N161" i="4" s="1"/>
  <c r="M161" i="4"/>
  <c r="C162" i="4"/>
  <c r="E162" i="4" s="1"/>
  <c r="D162" i="4"/>
  <c r="F162" i="4"/>
  <c r="G162" i="4"/>
  <c r="H162" i="4"/>
  <c r="I162" i="4"/>
  <c r="K162" i="4" s="1"/>
  <c r="J162" i="4"/>
  <c r="L162" i="4"/>
  <c r="N162" i="4" s="1"/>
  <c r="M162" i="4"/>
  <c r="C163" i="4"/>
  <c r="D163" i="4"/>
  <c r="F163" i="4"/>
  <c r="H163" i="4" s="1"/>
  <c r="G163" i="4"/>
  <c r="I163" i="4"/>
  <c r="J163" i="4"/>
  <c r="K163" i="4"/>
  <c r="L163" i="4"/>
  <c r="N163" i="4" s="1"/>
  <c r="M163" i="4"/>
  <c r="C164" i="4"/>
  <c r="E164" i="4" s="1"/>
  <c r="D164" i="4"/>
  <c r="F164" i="4"/>
  <c r="G164" i="4"/>
  <c r="H164" i="4"/>
  <c r="I164" i="4"/>
  <c r="K164" i="4" s="1"/>
  <c r="J164" i="4"/>
  <c r="L164" i="4"/>
  <c r="N164" i="4" s="1"/>
  <c r="M164" i="4"/>
  <c r="C165" i="4"/>
  <c r="D165" i="4"/>
  <c r="F165" i="4"/>
  <c r="H165" i="4" s="1"/>
  <c r="G165" i="4"/>
  <c r="I165" i="4"/>
  <c r="J165" i="4"/>
  <c r="K165" i="4"/>
  <c r="L165" i="4"/>
  <c r="N165" i="4" s="1"/>
  <c r="M165" i="4"/>
  <c r="C166" i="4"/>
  <c r="E166" i="4" s="1"/>
  <c r="D166" i="4"/>
  <c r="F166" i="4"/>
  <c r="G166" i="4"/>
  <c r="H166" i="4"/>
  <c r="I166" i="4"/>
  <c r="K166" i="4" s="1"/>
  <c r="J166" i="4"/>
  <c r="L166" i="4"/>
  <c r="N166" i="4" s="1"/>
  <c r="M166" i="4"/>
  <c r="C167" i="4"/>
  <c r="E167" i="4" s="1"/>
  <c r="D167" i="4"/>
  <c r="F167" i="4"/>
  <c r="H167" i="4" s="1"/>
  <c r="G167" i="4"/>
  <c r="I167" i="4"/>
  <c r="J167" i="4"/>
  <c r="K167" i="4"/>
  <c r="L167" i="4"/>
  <c r="N167" i="4" s="1"/>
  <c r="M167" i="4"/>
  <c r="C168" i="4"/>
  <c r="E168" i="4" s="1"/>
  <c r="D168" i="4"/>
  <c r="F168" i="4"/>
  <c r="G168" i="4"/>
  <c r="H168" i="4"/>
  <c r="I168" i="4"/>
  <c r="K168" i="4" s="1"/>
  <c r="J168" i="4"/>
  <c r="L168" i="4"/>
  <c r="N168" i="4" s="1"/>
  <c r="M168" i="4"/>
  <c r="C169" i="4"/>
  <c r="E169" i="4" s="1"/>
  <c r="D169" i="4"/>
  <c r="F169" i="4"/>
  <c r="H169" i="4" s="1"/>
  <c r="G169" i="4"/>
  <c r="I169" i="4"/>
  <c r="J169" i="4"/>
  <c r="K169" i="4"/>
  <c r="L169" i="4"/>
  <c r="N169" i="4" s="1"/>
  <c r="M169" i="4"/>
  <c r="B171" i="4"/>
  <c r="C175" i="4"/>
  <c r="E175" i="4" s="1"/>
  <c r="D175" i="4"/>
  <c r="F175" i="4"/>
  <c r="G175" i="4"/>
  <c r="I175" i="4"/>
  <c r="K175" i="4" s="1"/>
  <c r="J175" i="4"/>
  <c r="L175" i="4"/>
  <c r="M175" i="4"/>
  <c r="N175" i="4"/>
  <c r="C176" i="4"/>
  <c r="E176" i="4" s="1"/>
  <c r="D176" i="4"/>
  <c r="F176" i="4"/>
  <c r="H176" i="4" s="1"/>
  <c r="G176" i="4"/>
  <c r="I176" i="4"/>
  <c r="J176" i="4"/>
  <c r="K176" i="4"/>
  <c r="L176" i="4"/>
  <c r="N176" i="4" s="1"/>
  <c r="M176" i="4"/>
  <c r="C177" i="4"/>
  <c r="E177" i="4" s="1"/>
  <c r="D177" i="4"/>
  <c r="F177" i="4"/>
  <c r="H177" i="4" s="1"/>
  <c r="G177" i="4"/>
  <c r="I177" i="4"/>
  <c r="K177" i="4" s="1"/>
  <c r="J177" i="4"/>
  <c r="L177" i="4"/>
  <c r="M177" i="4"/>
  <c r="N177" i="4"/>
  <c r="C178" i="4"/>
  <c r="E178" i="4" s="1"/>
  <c r="D178" i="4"/>
  <c r="F178" i="4"/>
  <c r="H178" i="4" s="1"/>
  <c r="G178" i="4"/>
  <c r="I178" i="4"/>
  <c r="J178" i="4"/>
  <c r="K178" i="4"/>
  <c r="L178" i="4"/>
  <c r="N178" i="4" s="1"/>
  <c r="M178" i="4"/>
  <c r="C179" i="4"/>
  <c r="E179" i="4" s="1"/>
  <c r="D179" i="4"/>
  <c r="F179" i="4"/>
  <c r="H179" i="4" s="1"/>
  <c r="G179" i="4"/>
  <c r="I179" i="4"/>
  <c r="K179" i="4" s="1"/>
  <c r="J179" i="4"/>
  <c r="L179" i="4"/>
  <c r="M179" i="4"/>
  <c r="N179" i="4"/>
  <c r="C180" i="4"/>
  <c r="E180" i="4" s="1"/>
  <c r="D180" i="4"/>
  <c r="F180" i="4"/>
  <c r="H180" i="4" s="1"/>
  <c r="G180" i="4"/>
  <c r="I180" i="4"/>
  <c r="J180" i="4"/>
  <c r="K180" i="4"/>
  <c r="L180" i="4"/>
  <c r="N180" i="4" s="1"/>
  <c r="M180" i="4"/>
  <c r="C181" i="4"/>
  <c r="E181" i="4" s="1"/>
  <c r="D181" i="4"/>
  <c r="F181" i="4"/>
  <c r="H181" i="4" s="1"/>
  <c r="G181" i="4"/>
  <c r="I181" i="4"/>
  <c r="K181" i="4" s="1"/>
  <c r="J181" i="4"/>
  <c r="L181" i="4"/>
  <c r="M181" i="4"/>
  <c r="N181" i="4"/>
  <c r="C182" i="4"/>
  <c r="E182" i="4" s="1"/>
  <c r="D182" i="4"/>
  <c r="F182" i="4"/>
  <c r="H182" i="4" s="1"/>
  <c r="G182" i="4"/>
  <c r="I182" i="4"/>
  <c r="J182" i="4"/>
  <c r="K182" i="4"/>
  <c r="L182" i="4"/>
  <c r="N182" i="4" s="1"/>
  <c r="M182" i="4"/>
  <c r="C183" i="4"/>
  <c r="E183" i="4" s="1"/>
  <c r="D183" i="4"/>
  <c r="F183" i="4"/>
  <c r="G183" i="4"/>
  <c r="I183" i="4"/>
  <c r="K183" i="4" s="1"/>
  <c r="J183" i="4"/>
  <c r="L183" i="4"/>
  <c r="M183" i="4"/>
  <c r="N183" i="4"/>
  <c r="C184" i="4"/>
  <c r="E184" i="4" s="1"/>
  <c r="D184" i="4"/>
  <c r="F184" i="4"/>
  <c r="H184" i="4" s="1"/>
  <c r="G184" i="4"/>
  <c r="I184" i="4"/>
  <c r="J184" i="4"/>
  <c r="K184" i="4"/>
  <c r="L184" i="4"/>
  <c r="N184" i="4" s="1"/>
  <c r="M184" i="4"/>
  <c r="C185" i="4"/>
  <c r="E185" i="4" s="1"/>
  <c r="D185" i="4"/>
  <c r="F185" i="4"/>
  <c r="H185" i="4" s="1"/>
  <c r="G185" i="4"/>
  <c r="I185" i="4"/>
  <c r="K185" i="4" s="1"/>
  <c r="J185" i="4"/>
  <c r="L185" i="4"/>
  <c r="M185" i="4"/>
  <c r="N185" i="4"/>
  <c r="C186" i="4"/>
  <c r="E186" i="4" s="1"/>
  <c r="D186" i="4"/>
  <c r="F186" i="4"/>
  <c r="H186" i="4" s="1"/>
  <c r="G186" i="4"/>
  <c r="I186" i="4"/>
  <c r="J186" i="4"/>
  <c r="K186" i="4" s="1"/>
  <c r="L186" i="4"/>
  <c r="N186" i="4" s="1"/>
  <c r="M186" i="4"/>
  <c r="C187" i="4"/>
  <c r="E187" i="4" s="1"/>
  <c r="D187" i="4"/>
  <c r="F187" i="4"/>
  <c r="H187" i="4" s="1"/>
  <c r="G187" i="4"/>
  <c r="I187" i="4"/>
  <c r="K187" i="4" s="1"/>
  <c r="J187" i="4"/>
  <c r="L187" i="4"/>
  <c r="M187" i="4"/>
  <c r="N187" i="4"/>
  <c r="C188" i="4"/>
  <c r="E188" i="4" s="1"/>
  <c r="D188" i="4"/>
  <c r="F188" i="4"/>
  <c r="H188" i="4" s="1"/>
  <c r="G188" i="4"/>
  <c r="I188" i="4"/>
  <c r="J188" i="4"/>
  <c r="K188" i="4"/>
  <c r="L188" i="4"/>
  <c r="N188" i="4" s="1"/>
  <c r="M188" i="4"/>
  <c r="C189" i="4"/>
  <c r="E189" i="4" s="1"/>
  <c r="D189" i="4"/>
  <c r="F189" i="4"/>
  <c r="H189" i="4" s="1"/>
  <c r="G189" i="4"/>
  <c r="I189" i="4"/>
  <c r="K189" i="4" s="1"/>
  <c r="J189" i="4"/>
  <c r="L189" i="4"/>
  <c r="M189" i="4"/>
  <c r="N189" i="4"/>
  <c r="C190" i="4"/>
  <c r="E190" i="4" s="1"/>
  <c r="D190" i="4"/>
  <c r="F190" i="4"/>
  <c r="H190" i="4" s="1"/>
  <c r="G190" i="4"/>
  <c r="I190" i="4"/>
  <c r="J190" i="4"/>
  <c r="K190" i="4" s="1"/>
  <c r="L190" i="4"/>
  <c r="N190" i="4" s="1"/>
  <c r="M190" i="4"/>
  <c r="C191" i="4"/>
  <c r="E191" i="4" s="1"/>
  <c r="D191" i="4"/>
  <c r="F191" i="4"/>
  <c r="G191" i="4"/>
  <c r="I191" i="4"/>
  <c r="K191" i="4" s="1"/>
  <c r="J191" i="4"/>
  <c r="L191" i="4"/>
  <c r="M191" i="4"/>
  <c r="N191" i="4"/>
  <c r="C192" i="4"/>
  <c r="E192" i="4" s="1"/>
  <c r="D192" i="4"/>
  <c r="F192" i="4"/>
  <c r="H192" i="4" s="1"/>
  <c r="G192" i="4"/>
  <c r="I192" i="4"/>
  <c r="J192" i="4"/>
  <c r="K192" i="4" s="1"/>
  <c r="L192" i="4"/>
  <c r="N192" i="4" s="1"/>
  <c r="M192" i="4"/>
  <c r="C193" i="4"/>
  <c r="E193" i="4" s="1"/>
  <c r="D193" i="4"/>
  <c r="F193" i="4"/>
  <c r="H193" i="4" s="1"/>
  <c r="G193" i="4"/>
  <c r="I193" i="4"/>
  <c r="K193" i="4" s="1"/>
  <c r="J193" i="4"/>
  <c r="L193" i="4"/>
  <c r="M193" i="4"/>
  <c r="N193" i="4"/>
  <c r="C194" i="4"/>
  <c r="E194" i="4" s="1"/>
  <c r="D194" i="4"/>
  <c r="F194" i="4"/>
  <c r="H194" i="4" s="1"/>
  <c r="G194" i="4"/>
  <c r="I194" i="4"/>
  <c r="J194" i="4"/>
  <c r="K194" i="4" s="1"/>
  <c r="L194" i="4"/>
  <c r="N194" i="4" s="1"/>
  <c r="M194" i="4"/>
  <c r="B196" i="4"/>
  <c r="C200" i="4"/>
  <c r="D200" i="4"/>
  <c r="E200" i="4"/>
  <c r="F200" i="4"/>
  <c r="H200" i="4" s="1"/>
  <c r="G200" i="4"/>
  <c r="I200" i="4"/>
  <c r="K200" i="4" s="1"/>
  <c r="J200" i="4"/>
  <c r="L200" i="4"/>
  <c r="M200" i="4"/>
  <c r="N200" i="4"/>
  <c r="C201" i="4"/>
  <c r="E201" i="4" s="1"/>
  <c r="D201" i="4"/>
  <c r="F201" i="4"/>
  <c r="G201" i="4"/>
  <c r="H201" i="4"/>
  <c r="I201" i="4"/>
  <c r="K201" i="4" s="1"/>
  <c r="J201" i="4"/>
  <c r="L201" i="4"/>
  <c r="N201" i="4" s="1"/>
  <c r="M201" i="4"/>
  <c r="C202" i="4"/>
  <c r="D202" i="4"/>
  <c r="E202" i="4"/>
  <c r="F202" i="4"/>
  <c r="H202" i="4" s="1"/>
  <c r="G202" i="4"/>
  <c r="I202" i="4"/>
  <c r="K202" i="4" s="1"/>
  <c r="J202" i="4"/>
  <c r="L202" i="4"/>
  <c r="M202" i="4"/>
  <c r="N202" i="4" s="1"/>
  <c r="C203" i="4"/>
  <c r="E203" i="4" s="1"/>
  <c r="D203" i="4"/>
  <c r="F203" i="4"/>
  <c r="G203" i="4"/>
  <c r="H203" i="4"/>
  <c r="I203" i="4"/>
  <c r="J203" i="4"/>
  <c r="L203" i="4"/>
  <c r="N203" i="4" s="1"/>
  <c r="M203" i="4"/>
  <c r="C204" i="4"/>
  <c r="D204" i="4"/>
  <c r="E204" i="4"/>
  <c r="F204" i="4"/>
  <c r="H204" i="4" s="1"/>
  <c r="G204" i="4"/>
  <c r="I204" i="4"/>
  <c r="K204" i="4" s="1"/>
  <c r="J204" i="4"/>
  <c r="L204" i="4"/>
  <c r="M204" i="4"/>
  <c r="N204" i="4"/>
  <c r="C205" i="4"/>
  <c r="E205" i="4" s="1"/>
  <c r="D205" i="4"/>
  <c r="F205" i="4"/>
  <c r="G205" i="4"/>
  <c r="H205" i="4"/>
  <c r="I205" i="4"/>
  <c r="K205" i="4" s="1"/>
  <c r="J205" i="4"/>
  <c r="L205" i="4"/>
  <c r="N205" i="4" s="1"/>
  <c r="M205" i="4"/>
  <c r="C206" i="4"/>
  <c r="D206" i="4"/>
  <c r="E206" i="4"/>
  <c r="F206" i="4"/>
  <c r="H206" i="4" s="1"/>
  <c r="G206" i="4"/>
  <c r="I206" i="4"/>
  <c r="K206" i="4" s="1"/>
  <c r="J206" i="4"/>
  <c r="L206" i="4"/>
  <c r="M206" i="4"/>
  <c r="N206" i="4" s="1"/>
  <c r="C207" i="4"/>
  <c r="E207" i="4" s="1"/>
  <c r="D207" i="4"/>
  <c r="F207" i="4"/>
  <c r="G207" i="4"/>
  <c r="H207" i="4"/>
  <c r="I207" i="4"/>
  <c r="J207" i="4"/>
  <c r="L207" i="4"/>
  <c r="N207" i="4" s="1"/>
  <c r="M207" i="4"/>
  <c r="C208" i="4"/>
  <c r="D208" i="4"/>
  <c r="E208" i="4"/>
  <c r="F208" i="4"/>
  <c r="H208" i="4" s="1"/>
  <c r="G208" i="4"/>
  <c r="I208" i="4"/>
  <c r="K208" i="4" s="1"/>
  <c r="J208" i="4"/>
  <c r="L208" i="4"/>
  <c r="M208" i="4"/>
  <c r="N208" i="4"/>
  <c r="C209" i="4"/>
  <c r="E209" i="4" s="1"/>
  <c r="D209" i="4"/>
  <c r="F209" i="4"/>
  <c r="G209" i="4"/>
  <c r="H209" i="4"/>
  <c r="I209" i="4"/>
  <c r="K209" i="4" s="1"/>
  <c r="J209" i="4"/>
  <c r="L209" i="4"/>
  <c r="N209" i="4" s="1"/>
  <c r="M209" i="4"/>
  <c r="C210" i="4"/>
  <c r="D210" i="4"/>
  <c r="E210" i="4"/>
  <c r="F210" i="4"/>
  <c r="H210" i="4" s="1"/>
  <c r="G210" i="4"/>
  <c r="I210" i="4"/>
  <c r="K210" i="4" s="1"/>
  <c r="J210" i="4"/>
  <c r="L210" i="4"/>
  <c r="M210" i="4"/>
  <c r="N210" i="4" s="1"/>
  <c r="C211" i="4"/>
  <c r="E211" i="4" s="1"/>
  <c r="D211" i="4"/>
  <c r="F211" i="4"/>
  <c r="G211" i="4"/>
  <c r="H211" i="4"/>
  <c r="I211" i="4"/>
  <c r="J211" i="4"/>
  <c r="L211" i="4"/>
  <c r="N211" i="4" s="1"/>
  <c r="M211" i="4"/>
  <c r="C212" i="4"/>
  <c r="D212" i="4"/>
  <c r="E212" i="4"/>
  <c r="F212" i="4"/>
  <c r="H212" i="4" s="1"/>
  <c r="G212" i="4"/>
  <c r="I212" i="4"/>
  <c r="K212" i="4" s="1"/>
  <c r="J212" i="4"/>
  <c r="L212" i="4"/>
  <c r="M212" i="4"/>
  <c r="N212" i="4"/>
  <c r="C213" i="4"/>
  <c r="E213" i="4" s="1"/>
  <c r="D213" i="4"/>
  <c r="F213" i="4"/>
  <c r="G213" i="4"/>
  <c r="H213" i="4"/>
  <c r="I213" i="4"/>
  <c r="K213" i="4" s="1"/>
  <c r="J213" i="4"/>
  <c r="L213" i="4"/>
  <c r="N213" i="4" s="1"/>
  <c r="M213" i="4"/>
  <c r="C214" i="4"/>
  <c r="D214" i="4"/>
  <c r="E214" i="4"/>
  <c r="F214" i="4"/>
  <c r="H214" i="4" s="1"/>
  <c r="G214" i="4"/>
  <c r="I214" i="4"/>
  <c r="K214" i="4" s="1"/>
  <c r="J214" i="4"/>
  <c r="L214" i="4"/>
  <c r="M214" i="4"/>
  <c r="N214" i="4" s="1"/>
  <c r="C215" i="4"/>
  <c r="E215" i="4" s="1"/>
  <c r="D215" i="4"/>
  <c r="F215" i="4"/>
  <c r="G215" i="4"/>
  <c r="H215" i="4"/>
  <c r="I215" i="4"/>
  <c r="J215" i="4"/>
  <c r="L215" i="4"/>
  <c r="N215" i="4" s="1"/>
  <c r="M215" i="4"/>
  <c r="C216" i="4"/>
  <c r="D216" i="4"/>
  <c r="E216" i="4"/>
  <c r="F216" i="4"/>
  <c r="H216" i="4" s="1"/>
  <c r="G216" i="4"/>
  <c r="I216" i="4"/>
  <c r="K216" i="4" s="1"/>
  <c r="J216" i="4"/>
  <c r="L216" i="4"/>
  <c r="M216" i="4"/>
  <c r="N216" i="4"/>
  <c r="C217" i="4"/>
  <c r="E217" i="4" s="1"/>
  <c r="D217" i="4"/>
  <c r="F217" i="4"/>
  <c r="G217" i="4"/>
  <c r="H217" i="4"/>
  <c r="I217" i="4"/>
  <c r="K217" i="4" s="1"/>
  <c r="J217" i="4"/>
  <c r="L217" i="4"/>
  <c r="N217" i="4" s="1"/>
  <c r="M217" i="4"/>
  <c r="C218" i="4"/>
  <c r="D218" i="4"/>
  <c r="E218" i="4"/>
  <c r="F218" i="4"/>
  <c r="H218" i="4" s="1"/>
  <c r="G218" i="4"/>
  <c r="I218" i="4"/>
  <c r="K218" i="4" s="1"/>
  <c r="J218" i="4"/>
  <c r="L218" i="4"/>
  <c r="M218" i="4"/>
  <c r="N218" i="4" s="1"/>
  <c r="C219" i="4"/>
  <c r="E219" i="4" s="1"/>
  <c r="D219" i="4"/>
  <c r="F219" i="4"/>
  <c r="G219" i="4"/>
  <c r="H219" i="4"/>
  <c r="I219" i="4"/>
  <c r="J219" i="4"/>
  <c r="L219" i="4"/>
  <c r="N219" i="4" s="1"/>
  <c r="M219" i="4"/>
  <c r="B221" i="4"/>
  <c r="C225" i="4"/>
  <c r="D225" i="4"/>
  <c r="E225" i="4"/>
  <c r="F225" i="4"/>
  <c r="H225" i="4" s="1"/>
  <c r="G225" i="4"/>
  <c r="I225" i="4"/>
  <c r="J225" i="4"/>
  <c r="K225" i="4"/>
  <c r="L225" i="4"/>
  <c r="N225" i="4" s="1"/>
  <c r="M225" i="4"/>
  <c r="C226" i="4"/>
  <c r="E226" i="4" s="1"/>
  <c r="D226" i="4"/>
  <c r="F226" i="4"/>
  <c r="G226" i="4"/>
  <c r="H226" i="4"/>
  <c r="I226" i="4"/>
  <c r="K226" i="4" s="1"/>
  <c r="J226" i="4"/>
  <c r="L226" i="4"/>
  <c r="N226" i="4" s="1"/>
  <c r="M226" i="4"/>
  <c r="C227" i="4"/>
  <c r="D227" i="4"/>
  <c r="E227" i="4" s="1"/>
  <c r="F227" i="4"/>
  <c r="H227" i="4" s="1"/>
  <c r="G227" i="4"/>
  <c r="I227" i="4"/>
  <c r="J227" i="4"/>
  <c r="K227" i="4"/>
  <c r="L227" i="4"/>
  <c r="M227" i="4"/>
  <c r="C228" i="4"/>
  <c r="E228" i="4" s="1"/>
  <c r="D228" i="4"/>
  <c r="F228" i="4"/>
  <c r="G228" i="4"/>
  <c r="H228" i="4"/>
  <c r="I228" i="4"/>
  <c r="K228" i="4" s="1"/>
  <c r="J228" i="4"/>
  <c r="L228" i="4"/>
  <c r="N228" i="4" s="1"/>
  <c r="M228" i="4"/>
  <c r="C229" i="4"/>
  <c r="D229" i="4"/>
  <c r="E229" i="4"/>
  <c r="F229" i="4"/>
  <c r="H229" i="4" s="1"/>
  <c r="G229" i="4"/>
  <c r="I229" i="4"/>
  <c r="J229" i="4"/>
  <c r="K229" i="4"/>
  <c r="L229" i="4"/>
  <c r="N229" i="4" s="1"/>
  <c r="M229" i="4"/>
  <c r="C230" i="4"/>
  <c r="E230" i="4" s="1"/>
  <c r="D230" i="4"/>
  <c r="F230" i="4"/>
  <c r="G230" i="4"/>
  <c r="H230" i="4"/>
  <c r="I230" i="4"/>
  <c r="K230" i="4" s="1"/>
  <c r="J230" i="4"/>
  <c r="L230" i="4"/>
  <c r="N230" i="4" s="1"/>
  <c r="M230" i="4"/>
  <c r="C231" i="4"/>
  <c r="D231" i="4"/>
  <c r="E231" i="4" s="1"/>
  <c r="F231" i="4"/>
  <c r="H231" i="4" s="1"/>
  <c r="G231" i="4"/>
  <c r="I231" i="4"/>
  <c r="J231" i="4"/>
  <c r="K231" i="4"/>
  <c r="L231" i="4"/>
  <c r="M231" i="4"/>
  <c r="C232" i="4"/>
  <c r="E232" i="4" s="1"/>
  <c r="D232" i="4"/>
  <c r="F232" i="4"/>
  <c r="G232" i="4"/>
  <c r="H232" i="4"/>
  <c r="I232" i="4"/>
  <c r="K232" i="4" s="1"/>
  <c r="J232" i="4"/>
  <c r="L232" i="4"/>
  <c r="N232" i="4" s="1"/>
  <c r="M232" i="4"/>
  <c r="C233" i="4"/>
  <c r="D233" i="4"/>
  <c r="E233" i="4"/>
  <c r="F233" i="4"/>
  <c r="H233" i="4" s="1"/>
  <c r="G233" i="4"/>
  <c r="I233" i="4"/>
  <c r="J233" i="4"/>
  <c r="K233" i="4"/>
  <c r="L233" i="4"/>
  <c r="N233" i="4" s="1"/>
  <c r="M233" i="4"/>
  <c r="C234" i="4"/>
  <c r="E234" i="4" s="1"/>
  <c r="D234" i="4"/>
  <c r="F234" i="4"/>
  <c r="G234" i="4"/>
  <c r="H234" i="4"/>
  <c r="I234" i="4"/>
  <c r="K234" i="4" s="1"/>
  <c r="J234" i="4"/>
  <c r="L234" i="4"/>
  <c r="N234" i="4" s="1"/>
  <c r="M234" i="4"/>
  <c r="C235" i="4"/>
  <c r="D235" i="4"/>
  <c r="E235" i="4" s="1"/>
  <c r="F235" i="4"/>
  <c r="H235" i="4" s="1"/>
  <c r="G235" i="4"/>
  <c r="I235" i="4"/>
  <c r="J235" i="4"/>
  <c r="K235" i="4"/>
  <c r="L235" i="4"/>
  <c r="M235" i="4"/>
  <c r="C236" i="4"/>
  <c r="E236" i="4" s="1"/>
  <c r="D236" i="4"/>
  <c r="F236" i="4"/>
  <c r="G236" i="4"/>
  <c r="H236" i="4"/>
  <c r="I236" i="4"/>
  <c r="K236" i="4" s="1"/>
  <c r="J236" i="4"/>
  <c r="L236" i="4"/>
  <c r="N236" i="4" s="1"/>
  <c r="M236" i="4"/>
  <c r="C237" i="4"/>
  <c r="D237" i="4"/>
  <c r="E237" i="4"/>
  <c r="F237" i="4"/>
  <c r="H237" i="4" s="1"/>
  <c r="G237" i="4"/>
  <c r="I237" i="4"/>
  <c r="J237" i="4"/>
  <c r="K237" i="4"/>
  <c r="L237" i="4"/>
  <c r="N237" i="4" s="1"/>
  <c r="M237" i="4"/>
  <c r="C238" i="4"/>
  <c r="E238" i="4" s="1"/>
  <c r="D238" i="4"/>
  <c r="F238" i="4"/>
  <c r="G238" i="4"/>
  <c r="H238" i="4"/>
  <c r="I238" i="4"/>
  <c r="K238" i="4" s="1"/>
  <c r="J238" i="4"/>
  <c r="L238" i="4"/>
  <c r="N238" i="4" s="1"/>
  <c r="M238" i="4"/>
  <c r="C239" i="4"/>
  <c r="D239" i="4"/>
  <c r="E239" i="4" s="1"/>
  <c r="F239" i="4"/>
  <c r="H239" i="4" s="1"/>
  <c r="G239" i="4"/>
  <c r="I239" i="4"/>
  <c r="J239" i="4"/>
  <c r="K239" i="4"/>
  <c r="L239" i="4"/>
  <c r="M239" i="4"/>
  <c r="C240" i="4"/>
  <c r="E240" i="4" s="1"/>
  <c r="D240" i="4"/>
  <c r="F240" i="4"/>
  <c r="G240" i="4"/>
  <c r="H240" i="4"/>
  <c r="I240" i="4"/>
  <c r="K240" i="4" s="1"/>
  <c r="J240" i="4"/>
  <c r="L240" i="4"/>
  <c r="N240" i="4" s="1"/>
  <c r="M240" i="4"/>
  <c r="C241" i="4"/>
  <c r="D241" i="4"/>
  <c r="E241" i="4"/>
  <c r="F241" i="4"/>
  <c r="H241" i="4" s="1"/>
  <c r="G241" i="4"/>
  <c r="I241" i="4"/>
  <c r="J241" i="4"/>
  <c r="K241" i="4"/>
  <c r="L241" i="4"/>
  <c r="N241" i="4" s="1"/>
  <c r="M241" i="4"/>
  <c r="C242" i="4"/>
  <c r="E242" i="4" s="1"/>
  <c r="D242" i="4"/>
  <c r="F242" i="4"/>
  <c r="G242" i="4"/>
  <c r="H242" i="4"/>
  <c r="I242" i="4"/>
  <c r="K242" i="4" s="1"/>
  <c r="J242" i="4"/>
  <c r="L242" i="4"/>
  <c r="N242" i="4" s="1"/>
  <c r="M242" i="4"/>
  <c r="C243" i="4"/>
  <c r="D243" i="4"/>
  <c r="E243" i="4" s="1"/>
  <c r="F243" i="4"/>
  <c r="H243" i="4" s="1"/>
  <c r="G243" i="4"/>
  <c r="I243" i="4"/>
  <c r="J243" i="4"/>
  <c r="K243" i="4"/>
  <c r="L243" i="4"/>
  <c r="M243" i="4"/>
  <c r="C244" i="4"/>
  <c r="E244" i="4" s="1"/>
  <c r="D244" i="4"/>
  <c r="F244" i="4"/>
  <c r="G244" i="4"/>
  <c r="H244" i="4"/>
  <c r="I244" i="4"/>
  <c r="K244" i="4" s="1"/>
  <c r="J244" i="4"/>
  <c r="L244" i="4"/>
  <c r="N244" i="4" s="1"/>
  <c r="M244" i="4"/>
  <c r="B246" i="4"/>
  <c r="C250" i="4"/>
  <c r="D250" i="4"/>
  <c r="F250" i="4"/>
  <c r="H250" i="4" s="1"/>
  <c r="G250" i="4"/>
  <c r="I250" i="4"/>
  <c r="J250" i="4"/>
  <c r="K250" i="4"/>
  <c r="L250" i="4"/>
  <c r="N250" i="4" s="1"/>
  <c r="M250" i="4"/>
  <c r="C251" i="4"/>
  <c r="D251" i="4"/>
  <c r="E251" i="4"/>
  <c r="F251" i="4"/>
  <c r="G251" i="4"/>
  <c r="H251" i="4" s="1"/>
  <c r="I251" i="4"/>
  <c r="K251" i="4" s="1"/>
  <c r="J251" i="4"/>
  <c r="L251" i="4"/>
  <c r="M251" i="4"/>
  <c r="N251" i="4"/>
  <c r="C252" i="4"/>
  <c r="D252" i="4"/>
  <c r="F252" i="4"/>
  <c r="H252" i="4" s="1"/>
  <c r="G252" i="4"/>
  <c r="I252" i="4"/>
  <c r="J252" i="4"/>
  <c r="K252" i="4"/>
  <c r="L252" i="4"/>
  <c r="N252" i="4" s="1"/>
  <c r="M252" i="4"/>
  <c r="C253" i="4"/>
  <c r="D253" i="4"/>
  <c r="E253" i="4"/>
  <c r="F253" i="4"/>
  <c r="G253" i="4"/>
  <c r="H253" i="4" s="1"/>
  <c r="I253" i="4"/>
  <c r="K253" i="4" s="1"/>
  <c r="J253" i="4"/>
  <c r="L253" i="4"/>
  <c r="M253" i="4"/>
  <c r="N253" i="4"/>
  <c r="C254" i="4"/>
  <c r="D254" i="4"/>
  <c r="F254" i="4"/>
  <c r="H254" i="4" s="1"/>
  <c r="G254" i="4"/>
  <c r="I254" i="4"/>
  <c r="J254" i="4"/>
  <c r="K254" i="4"/>
  <c r="L254" i="4"/>
  <c r="N254" i="4" s="1"/>
  <c r="M254" i="4"/>
  <c r="C255" i="4"/>
  <c r="D255" i="4"/>
  <c r="E255" i="4"/>
  <c r="F255" i="4"/>
  <c r="G255" i="4"/>
  <c r="H255" i="4"/>
  <c r="I255" i="4"/>
  <c r="K255" i="4" s="1"/>
  <c r="J255" i="4"/>
  <c r="L255" i="4"/>
  <c r="M255" i="4"/>
  <c r="N255" i="4"/>
  <c r="C256" i="4"/>
  <c r="D256" i="4"/>
  <c r="F256" i="4"/>
  <c r="H256" i="4" s="1"/>
  <c r="G256" i="4"/>
  <c r="I256" i="4"/>
  <c r="J256" i="4"/>
  <c r="K256" i="4"/>
  <c r="L256" i="4"/>
  <c r="N256" i="4" s="1"/>
  <c r="M256" i="4"/>
  <c r="C257" i="4"/>
  <c r="D257" i="4"/>
  <c r="E257" i="4"/>
  <c r="F257" i="4"/>
  <c r="G257" i="4"/>
  <c r="H257" i="4" s="1"/>
  <c r="I257" i="4"/>
  <c r="K257" i="4" s="1"/>
  <c r="J257" i="4"/>
  <c r="L257" i="4"/>
  <c r="M257" i="4"/>
  <c r="N257" i="4"/>
  <c r="C258" i="4"/>
  <c r="D258" i="4"/>
  <c r="F258" i="4"/>
  <c r="H258" i="4" s="1"/>
  <c r="G258" i="4"/>
  <c r="I258" i="4"/>
  <c r="J258" i="4"/>
  <c r="K258" i="4"/>
  <c r="L258" i="4"/>
  <c r="N258" i="4" s="1"/>
  <c r="M258" i="4"/>
  <c r="C259" i="4"/>
  <c r="D259" i="4"/>
  <c r="E259" i="4"/>
  <c r="F259" i="4"/>
  <c r="G259" i="4"/>
  <c r="H259" i="4"/>
  <c r="I259" i="4"/>
  <c r="K259" i="4" s="1"/>
  <c r="J259" i="4"/>
  <c r="L259" i="4"/>
  <c r="M259" i="4"/>
  <c r="N259" i="4"/>
  <c r="C260" i="4"/>
  <c r="D260" i="4"/>
  <c r="F260" i="4"/>
  <c r="H260" i="4" s="1"/>
  <c r="G260" i="4"/>
  <c r="I260" i="4"/>
  <c r="J260" i="4"/>
  <c r="K260" i="4" s="1"/>
  <c r="L260" i="4"/>
  <c r="N260" i="4" s="1"/>
  <c r="M260" i="4"/>
  <c r="C261" i="4"/>
  <c r="D261" i="4"/>
  <c r="E261" i="4"/>
  <c r="F261" i="4"/>
  <c r="H261" i="4" s="1"/>
  <c r="G261" i="4"/>
  <c r="I261" i="4"/>
  <c r="J261" i="4"/>
  <c r="L261" i="4"/>
  <c r="M261" i="4"/>
  <c r="N261" i="4"/>
  <c r="C262" i="4"/>
  <c r="E262" i="4" s="1"/>
  <c r="D262" i="4"/>
  <c r="F262" i="4"/>
  <c r="H262" i="4" s="1"/>
  <c r="G262" i="4"/>
  <c r="I262" i="4"/>
  <c r="J262" i="4"/>
  <c r="K262" i="4"/>
  <c r="L262" i="4"/>
  <c r="M262" i="4"/>
  <c r="N262" i="4"/>
  <c r="C263" i="4"/>
  <c r="D263" i="4"/>
  <c r="E263" i="4"/>
  <c r="F263" i="4"/>
  <c r="H263" i="4" s="1"/>
  <c r="G263" i="4"/>
  <c r="I263" i="4"/>
  <c r="K263" i="4" s="1"/>
  <c r="J263" i="4"/>
  <c r="L263" i="4"/>
  <c r="M263" i="4"/>
  <c r="N263" i="4"/>
  <c r="C264" i="4"/>
  <c r="D264" i="4"/>
  <c r="F264" i="4"/>
  <c r="H264" i="4" s="1"/>
  <c r="G264" i="4"/>
  <c r="I264" i="4"/>
  <c r="J264" i="4"/>
  <c r="K264" i="4" s="1"/>
  <c r="L264" i="4"/>
  <c r="M264" i="4"/>
  <c r="N264" i="4"/>
  <c r="C265" i="4"/>
  <c r="D265" i="4"/>
  <c r="E265" i="4"/>
  <c r="F265" i="4"/>
  <c r="H265" i="4" s="1"/>
  <c r="G265" i="4"/>
  <c r="I265" i="4"/>
  <c r="J265" i="4"/>
  <c r="L265" i="4"/>
  <c r="M265" i="4"/>
  <c r="N265" i="4"/>
  <c r="C266" i="4"/>
  <c r="E266" i="4" s="1"/>
  <c r="D266" i="4"/>
  <c r="F266" i="4"/>
  <c r="H266" i="4" s="1"/>
  <c r="G266" i="4"/>
  <c r="I266" i="4"/>
  <c r="J266" i="4"/>
  <c r="K266" i="4"/>
  <c r="L266" i="4"/>
  <c r="N266" i="4" s="1"/>
  <c r="M266" i="4"/>
  <c r="C267" i="4"/>
  <c r="D267" i="4"/>
  <c r="E267" i="4"/>
  <c r="F267" i="4"/>
  <c r="G267" i="4"/>
  <c r="H267" i="4" s="1"/>
  <c r="I267" i="4"/>
  <c r="K267" i="4" s="1"/>
  <c r="J267" i="4"/>
  <c r="L267" i="4"/>
  <c r="M267" i="4"/>
  <c r="N267" i="4"/>
  <c r="C268" i="4"/>
  <c r="D268" i="4"/>
  <c r="F268" i="4"/>
  <c r="H268" i="4" s="1"/>
  <c r="G268" i="4"/>
  <c r="I268" i="4"/>
  <c r="J268" i="4"/>
  <c r="K268" i="4"/>
  <c r="L268" i="4"/>
  <c r="M268" i="4"/>
  <c r="N268" i="4"/>
  <c r="C269" i="4"/>
  <c r="D269" i="4"/>
  <c r="E269" i="4"/>
  <c r="F269" i="4"/>
  <c r="G269" i="4"/>
  <c r="H269" i="4"/>
  <c r="I269" i="4"/>
  <c r="J269" i="4"/>
  <c r="L269" i="4"/>
  <c r="M269" i="4"/>
  <c r="N269" i="4"/>
  <c r="B271" i="4"/>
  <c r="C275" i="4"/>
  <c r="E275" i="4" s="1"/>
  <c r="D275" i="4"/>
  <c r="F275" i="4"/>
  <c r="G275" i="4"/>
  <c r="H275" i="4"/>
  <c r="I275" i="4"/>
  <c r="J275" i="4"/>
  <c r="K275" i="4"/>
  <c r="L275" i="4"/>
  <c r="N275" i="4" s="1"/>
  <c r="M275" i="4"/>
  <c r="C276" i="4"/>
  <c r="D276" i="4"/>
  <c r="E276" i="4"/>
  <c r="F276" i="4"/>
  <c r="G276" i="4"/>
  <c r="I276" i="4"/>
  <c r="K276" i="4" s="1"/>
  <c r="J276" i="4"/>
  <c r="L276" i="4"/>
  <c r="M276" i="4"/>
  <c r="N276" i="4" s="1"/>
  <c r="C277" i="4"/>
  <c r="E277" i="4" s="1"/>
  <c r="D277" i="4"/>
  <c r="F277" i="4"/>
  <c r="G277" i="4"/>
  <c r="H277" i="4"/>
  <c r="I277" i="4"/>
  <c r="K277" i="4" s="1"/>
  <c r="J277" i="4"/>
  <c r="L277" i="4"/>
  <c r="M277" i="4"/>
  <c r="C278" i="4"/>
  <c r="D278" i="4"/>
  <c r="E278" i="4"/>
  <c r="F278" i="4"/>
  <c r="H278" i="4" s="1"/>
  <c r="G278" i="4"/>
  <c r="I278" i="4"/>
  <c r="K278" i="4" s="1"/>
  <c r="J278" i="4"/>
  <c r="L278" i="4"/>
  <c r="M278" i="4"/>
  <c r="N278" i="4"/>
  <c r="C279" i="4"/>
  <c r="D279" i="4"/>
  <c r="E279" i="4"/>
  <c r="F279" i="4"/>
  <c r="G279" i="4"/>
  <c r="H279" i="4"/>
  <c r="I279" i="4"/>
  <c r="K279" i="4" s="1"/>
  <c r="J279" i="4"/>
  <c r="L279" i="4"/>
  <c r="N279" i="4" s="1"/>
  <c r="M279" i="4"/>
  <c r="C280" i="4"/>
  <c r="D280" i="4"/>
  <c r="E280" i="4"/>
  <c r="F280" i="4"/>
  <c r="G280" i="4"/>
  <c r="I280" i="4"/>
  <c r="K280" i="4" s="1"/>
  <c r="J280" i="4"/>
  <c r="L280" i="4"/>
  <c r="M280" i="4"/>
  <c r="N280" i="4" s="1"/>
  <c r="C281" i="4"/>
  <c r="D281" i="4"/>
  <c r="E281" i="4"/>
  <c r="F281" i="4"/>
  <c r="G281" i="4"/>
  <c r="H281" i="4"/>
  <c r="I281" i="4"/>
  <c r="K281" i="4" s="1"/>
  <c r="J281" i="4"/>
  <c r="L281" i="4"/>
  <c r="M281" i="4"/>
  <c r="C282" i="4"/>
  <c r="D282" i="4"/>
  <c r="E282" i="4"/>
  <c r="F282" i="4"/>
  <c r="H282" i="4" s="1"/>
  <c r="G282" i="4"/>
  <c r="I282" i="4"/>
  <c r="K282" i="4" s="1"/>
  <c r="J282" i="4"/>
  <c r="L282" i="4"/>
  <c r="M282" i="4"/>
  <c r="N282" i="4"/>
  <c r="C283" i="4"/>
  <c r="E283" i="4" s="1"/>
  <c r="D283" i="4"/>
  <c r="F283" i="4"/>
  <c r="G283" i="4"/>
  <c r="H283" i="4"/>
  <c r="I283" i="4"/>
  <c r="J283" i="4"/>
  <c r="K283" i="4" s="1"/>
  <c r="L283" i="4"/>
  <c r="N283" i="4" s="1"/>
  <c r="M283" i="4"/>
  <c r="C284" i="4"/>
  <c r="D284" i="4"/>
  <c r="E284" i="4"/>
  <c r="F284" i="4"/>
  <c r="G284" i="4"/>
  <c r="I284" i="4"/>
  <c r="K284" i="4" s="1"/>
  <c r="J284" i="4"/>
  <c r="L284" i="4"/>
  <c r="M284" i="4"/>
  <c r="N284" i="4"/>
  <c r="C285" i="4"/>
  <c r="D285" i="4"/>
  <c r="E285" i="4"/>
  <c r="F285" i="4"/>
  <c r="G285" i="4"/>
  <c r="H285" i="4"/>
  <c r="I285" i="4"/>
  <c r="J285" i="4"/>
  <c r="K285" i="4"/>
  <c r="L285" i="4"/>
  <c r="M285" i="4"/>
  <c r="C286" i="4"/>
  <c r="D286" i="4"/>
  <c r="E286" i="4"/>
  <c r="F286" i="4"/>
  <c r="G286" i="4"/>
  <c r="I286" i="4"/>
  <c r="K286" i="4" s="1"/>
  <c r="J286" i="4"/>
  <c r="L286" i="4"/>
  <c r="M286" i="4"/>
  <c r="N286" i="4"/>
  <c r="C287" i="4"/>
  <c r="D287" i="4"/>
  <c r="E287" i="4"/>
  <c r="F287" i="4"/>
  <c r="G287" i="4"/>
  <c r="H287" i="4"/>
  <c r="I287" i="4"/>
  <c r="J287" i="4"/>
  <c r="L287" i="4"/>
  <c r="M287" i="4"/>
  <c r="C288" i="4"/>
  <c r="D288" i="4"/>
  <c r="E288" i="4"/>
  <c r="F288" i="4"/>
  <c r="G288" i="4"/>
  <c r="I288" i="4"/>
  <c r="K288" i="4" s="1"/>
  <c r="J288" i="4"/>
  <c r="L288" i="4"/>
  <c r="N288" i="4" s="1"/>
  <c r="M288" i="4"/>
  <c r="C289" i="4"/>
  <c r="E289" i="4" s="1"/>
  <c r="D289" i="4"/>
  <c r="F289" i="4"/>
  <c r="G289" i="4"/>
  <c r="H289" i="4"/>
  <c r="I289" i="4"/>
  <c r="J289" i="4"/>
  <c r="K289" i="4"/>
  <c r="L289" i="4"/>
  <c r="M289" i="4"/>
  <c r="C290" i="4"/>
  <c r="D290" i="4"/>
  <c r="E290" i="4"/>
  <c r="F290" i="4"/>
  <c r="H290" i="4" s="1"/>
  <c r="G290" i="4"/>
  <c r="I290" i="4"/>
  <c r="K290" i="4" s="1"/>
  <c r="J290" i="4"/>
  <c r="L290" i="4"/>
  <c r="N290" i="4" s="1"/>
  <c r="M290" i="4"/>
  <c r="C291" i="4"/>
  <c r="E291" i="4" s="1"/>
  <c r="D291" i="4"/>
  <c r="F291" i="4"/>
  <c r="G291" i="4"/>
  <c r="H291" i="4"/>
  <c r="I291" i="4"/>
  <c r="J291" i="4"/>
  <c r="K291" i="4"/>
  <c r="L291" i="4"/>
  <c r="N291" i="4" s="1"/>
  <c r="M291" i="4"/>
  <c r="C292" i="4"/>
  <c r="D292" i="4"/>
  <c r="E292" i="4"/>
  <c r="F292" i="4"/>
  <c r="G292" i="4"/>
  <c r="I292" i="4"/>
  <c r="K292" i="4" s="1"/>
  <c r="J292" i="4"/>
  <c r="L292" i="4"/>
  <c r="M292" i="4"/>
  <c r="N292" i="4" s="1"/>
  <c r="C293" i="4"/>
  <c r="E293" i="4" s="1"/>
  <c r="D293" i="4"/>
  <c r="F293" i="4"/>
  <c r="G293" i="4"/>
  <c r="H293" i="4"/>
  <c r="I293" i="4"/>
  <c r="K293" i="4" s="1"/>
  <c r="J293" i="4"/>
  <c r="L293" i="4"/>
  <c r="M293" i="4"/>
  <c r="C294" i="4"/>
  <c r="D294" i="4"/>
  <c r="E294" i="4" s="1"/>
  <c r="F294" i="4"/>
  <c r="H294" i="4" s="1"/>
  <c r="G294" i="4"/>
  <c r="I294" i="4"/>
  <c r="K294" i="4" s="1"/>
  <c r="J294" i="4"/>
  <c r="L294" i="4"/>
  <c r="M294" i="4"/>
  <c r="N294" i="4"/>
  <c r="B296" i="4"/>
  <c r="C300" i="4"/>
  <c r="E300" i="4" s="1"/>
  <c r="D300" i="4"/>
  <c r="F300" i="4"/>
  <c r="G300" i="4"/>
  <c r="H300" i="4"/>
  <c r="I300" i="4"/>
  <c r="J300" i="4"/>
  <c r="L300" i="4"/>
  <c r="N300" i="4" s="1"/>
  <c r="M300" i="4"/>
  <c r="C301" i="4"/>
  <c r="E301" i="4" s="1"/>
  <c r="D301" i="4"/>
  <c r="F301" i="4"/>
  <c r="G301" i="4"/>
  <c r="H301" i="4"/>
  <c r="I301" i="4"/>
  <c r="J301" i="4"/>
  <c r="K301" i="4"/>
  <c r="L301" i="4"/>
  <c r="N301" i="4" s="1"/>
  <c r="M301" i="4"/>
  <c r="C302" i="4"/>
  <c r="D302" i="4"/>
  <c r="F302" i="4"/>
  <c r="G302" i="4"/>
  <c r="H302" i="4" s="1"/>
  <c r="I302" i="4"/>
  <c r="K302" i="4" s="1"/>
  <c r="J302" i="4"/>
  <c r="L302" i="4"/>
  <c r="N302" i="4" s="1"/>
  <c r="M302" i="4"/>
  <c r="C303" i="4"/>
  <c r="D303" i="4"/>
  <c r="E303" i="4"/>
  <c r="F303" i="4"/>
  <c r="H303" i="4" s="1"/>
  <c r="G303" i="4"/>
  <c r="I303" i="4"/>
  <c r="J303" i="4"/>
  <c r="K303" i="4"/>
  <c r="L303" i="4"/>
  <c r="M303" i="4"/>
  <c r="N303" i="4" s="1"/>
  <c r="C304" i="4"/>
  <c r="E304" i="4" s="1"/>
  <c r="D304" i="4"/>
  <c r="F304" i="4"/>
  <c r="G304" i="4"/>
  <c r="H304" i="4"/>
  <c r="I304" i="4"/>
  <c r="J304" i="4"/>
  <c r="L304" i="4"/>
  <c r="N304" i="4" s="1"/>
  <c r="M304" i="4"/>
  <c r="C305" i="4"/>
  <c r="D305" i="4"/>
  <c r="E305" i="4"/>
  <c r="F305" i="4"/>
  <c r="G305" i="4"/>
  <c r="H305" i="4"/>
  <c r="I305" i="4"/>
  <c r="J305" i="4"/>
  <c r="K305" i="4"/>
  <c r="L305" i="4"/>
  <c r="M305" i="4"/>
  <c r="N305" i="4"/>
  <c r="C306" i="4"/>
  <c r="D306" i="4"/>
  <c r="F306" i="4"/>
  <c r="G306" i="4"/>
  <c r="H306" i="4" s="1"/>
  <c r="I306" i="4"/>
  <c r="J306" i="4"/>
  <c r="L306" i="4"/>
  <c r="N306" i="4" s="1"/>
  <c r="M306" i="4"/>
  <c r="C307" i="4"/>
  <c r="D307" i="4"/>
  <c r="E307" i="4"/>
  <c r="F307" i="4"/>
  <c r="G307" i="4"/>
  <c r="H307" i="4"/>
  <c r="I307" i="4"/>
  <c r="J307" i="4"/>
  <c r="K307" i="4"/>
  <c r="L307" i="4"/>
  <c r="M307" i="4"/>
  <c r="C308" i="4"/>
  <c r="D308" i="4"/>
  <c r="F308" i="4"/>
  <c r="G308" i="4"/>
  <c r="H308" i="4"/>
  <c r="I308" i="4"/>
  <c r="J308" i="4"/>
  <c r="L308" i="4"/>
  <c r="N308" i="4" s="1"/>
  <c r="M308" i="4"/>
  <c r="C309" i="4"/>
  <c r="E309" i="4" s="1"/>
  <c r="D309" i="4"/>
  <c r="F309" i="4"/>
  <c r="H309" i="4" s="1"/>
  <c r="G309" i="4"/>
  <c r="I309" i="4"/>
  <c r="J309" i="4"/>
  <c r="K309" i="4"/>
  <c r="L309" i="4"/>
  <c r="M309" i="4"/>
  <c r="N309" i="4"/>
  <c r="C310" i="4"/>
  <c r="D310" i="4"/>
  <c r="F310" i="4"/>
  <c r="G310" i="4"/>
  <c r="H310" i="4"/>
  <c r="I310" i="4"/>
  <c r="K310" i="4" s="1"/>
  <c r="J310" i="4"/>
  <c r="L310" i="4"/>
  <c r="N310" i="4" s="1"/>
  <c r="M310" i="4"/>
  <c r="C311" i="4"/>
  <c r="E311" i="4" s="1"/>
  <c r="D311" i="4"/>
  <c r="F311" i="4"/>
  <c r="H311" i="4" s="1"/>
  <c r="G311" i="4"/>
  <c r="I311" i="4"/>
  <c r="J311" i="4"/>
  <c r="K311" i="4"/>
  <c r="L311" i="4"/>
  <c r="M311" i="4"/>
  <c r="N311" i="4"/>
  <c r="C312" i="4"/>
  <c r="E312" i="4" s="1"/>
  <c r="D312" i="4"/>
  <c r="F312" i="4"/>
  <c r="G312" i="4"/>
  <c r="H312" i="4"/>
  <c r="I312" i="4"/>
  <c r="J312" i="4"/>
  <c r="L312" i="4"/>
  <c r="N312" i="4" s="1"/>
  <c r="M312" i="4"/>
  <c r="C313" i="4"/>
  <c r="D313" i="4"/>
  <c r="E313" i="4" s="1"/>
  <c r="F313" i="4"/>
  <c r="H313" i="4" s="1"/>
  <c r="G313" i="4"/>
  <c r="I313" i="4"/>
  <c r="J313" i="4"/>
  <c r="K313" i="4"/>
  <c r="L313" i="4"/>
  <c r="M313" i="4"/>
  <c r="N313" i="4"/>
  <c r="C314" i="4"/>
  <c r="D314" i="4"/>
  <c r="F314" i="4"/>
  <c r="G314" i="4"/>
  <c r="H314" i="4" s="1"/>
  <c r="I314" i="4"/>
  <c r="K314" i="4" s="1"/>
  <c r="J314" i="4"/>
  <c r="L314" i="4"/>
  <c r="N314" i="4" s="1"/>
  <c r="M314" i="4"/>
  <c r="C315" i="4"/>
  <c r="D315" i="4"/>
  <c r="E315" i="4"/>
  <c r="F315" i="4"/>
  <c r="G315" i="4"/>
  <c r="H315" i="4"/>
  <c r="I315" i="4"/>
  <c r="J315" i="4"/>
  <c r="K315" i="4"/>
  <c r="L315" i="4"/>
  <c r="N315" i="4" s="1"/>
  <c r="M315" i="4"/>
  <c r="C316" i="4"/>
  <c r="E316" i="4" s="1"/>
  <c r="D316" i="4"/>
  <c r="F316" i="4"/>
  <c r="G316" i="4"/>
  <c r="H316" i="4"/>
  <c r="I316" i="4"/>
  <c r="J316" i="4"/>
  <c r="L316" i="4"/>
  <c r="N316" i="4" s="1"/>
  <c r="M316" i="4"/>
  <c r="C317" i="4"/>
  <c r="D317" i="4"/>
  <c r="F317" i="4"/>
  <c r="G317" i="4"/>
  <c r="H317" i="4"/>
  <c r="I317" i="4"/>
  <c r="J317" i="4"/>
  <c r="K317" i="4"/>
  <c r="L317" i="4"/>
  <c r="N317" i="4" s="1"/>
  <c r="M317" i="4"/>
  <c r="C318" i="4"/>
  <c r="D318" i="4"/>
  <c r="F318" i="4"/>
  <c r="G318" i="4"/>
  <c r="H318" i="4" s="1"/>
  <c r="I318" i="4"/>
  <c r="K318" i="4" s="1"/>
  <c r="J318" i="4"/>
  <c r="L318" i="4"/>
  <c r="N318" i="4" s="1"/>
  <c r="M318" i="4"/>
  <c r="C319" i="4"/>
  <c r="D319" i="4"/>
  <c r="E319" i="4"/>
  <c r="F319" i="4"/>
  <c r="H319" i="4" s="1"/>
  <c r="G319" i="4"/>
  <c r="I319" i="4"/>
  <c r="J319" i="4"/>
  <c r="K319" i="4"/>
  <c r="L319" i="4"/>
  <c r="M319" i="4"/>
  <c r="N319" i="4" s="1"/>
  <c r="D323" i="4"/>
  <c r="E323" i="4"/>
  <c r="G323" i="4"/>
  <c r="H323" i="4"/>
  <c r="J323" i="4"/>
  <c r="K323" i="4" s="1"/>
  <c r="M323" i="4"/>
  <c r="N323" i="4" s="1"/>
  <c r="D324" i="4"/>
  <c r="E324" i="4"/>
  <c r="G324" i="4"/>
  <c r="H324" i="4"/>
  <c r="J324" i="4"/>
  <c r="K324" i="4" s="1"/>
  <c r="M324" i="4"/>
  <c r="N324" i="4" s="1"/>
  <c r="D325" i="4"/>
  <c r="E325" i="4"/>
  <c r="G325" i="4"/>
  <c r="H325" i="4"/>
  <c r="J325" i="4"/>
  <c r="K325" i="4" s="1"/>
  <c r="M325" i="4"/>
  <c r="N325" i="4" s="1"/>
  <c r="D326" i="4"/>
  <c r="E326" i="4"/>
  <c r="G326" i="4"/>
  <c r="H326" i="4"/>
  <c r="J326" i="4"/>
  <c r="K326" i="4" s="1"/>
  <c r="M326" i="4"/>
  <c r="N326" i="4" s="1"/>
  <c r="D327" i="4"/>
  <c r="E327" i="4"/>
  <c r="G327" i="4"/>
  <c r="H327" i="4"/>
  <c r="J327" i="4"/>
  <c r="K327" i="4" s="1"/>
  <c r="M327" i="4"/>
  <c r="N327" i="4" s="1"/>
  <c r="D328" i="4"/>
  <c r="E328" i="4"/>
  <c r="G328" i="4"/>
  <c r="H328" i="4"/>
  <c r="J328" i="4"/>
  <c r="K328" i="4" s="1"/>
  <c r="M328" i="4"/>
  <c r="N328" i="4" s="1"/>
  <c r="D329" i="4"/>
  <c r="E329" i="4"/>
  <c r="G329" i="4"/>
  <c r="H329" i="4"/>
  <c r="J329" i="4"/>
  <c r="K329" i="4" s="1"/>
  <c r="M329" i="4"/>
  <c r="N329" i="4" s="1"/>
  <c r="D330" i="4"/>
  <c r="E330" i="4"/>
  <c r="G330" i="4"/>
  <c r="H330" i="4"/>
  <c r="J330" i="4"/>
  <c r="K330" i="4" s="1"/>
  <c r="M330" i="4"/>
  <c r="N330" i="4" s="1"/>
  <c r="D331" i="4"/>
  <c r="E331" i="4"/>
  <c r="G331" i="4"/>
  <c r="H331" i="4"/>
  <c r="J331" i="4"/>
  <c r="K331" i="4" s="1"/>
  <c r="M331" i="4"/>
  <c r="N331" i="4" s="1"/>
  <c r="D332" i="4"/>
  <c r="E332" i="4"/>
  <c r="G332" i="4"/>
  <c r="H332" i="4"/>
  <c r="J332" i="4"/>
  <c r="K332" i="4" s="1"/>
  <c r="M332" i="4"/>
  <c r="N332" i="4" s="1"/>
  <c r="D333" i="4"/>
  <c r="E333" i="4"/>
  <c r="G333" i="4"/>
  <c r="H333" i="4"/>
  <c r="J333" i="4"/>
  <c r="K333" i="4" s="1"/>
  <c r="M333" i="4"/>
  <c r="N333" i="4" s="1"/>
  <c r="D334" i="4"/>
  <c r="E334" i="4"/>
  <c r="G334" i="4"/>
  <c r="H334" i="4"/>
  <c r="J334" i="4"/>
  <c r="K334" i="4" s="1"/>
  <c r="M334" i="4"/>
  <c r="N334" i="4" s="1"/>
  <c r="D335" i="4"/>
  <c r="E335" i="4"/>
  <c r="G335" i="4"/>
  <c r="H335" i="4"/>
  <c r="J335" i="4"/>
  <c r="K335" i="4" s="1"/>
  <c r="M335" i="4"/>
  <c r="N335" i="4" s="1"/>
  <c r="D336" i="4"/>
  <c r="E336" i="4"/>
  <c r="G336" i="4"/>
  <c r="H336" i="4"/>
  <c r="J336" i="4"/>
  <c r="K336" i="4" s="1"/>
  <c r="M336" i="4"/>
  <c r="N336" i="4" s="1"/>
  <c r="D337" i="4"/>
  <c r="E337" i="4"/>
  <c r="G337" i="4"/>
  <c r="H337" i="4"/>
  <c r="J337" i="4"/>
  <c r="K337" i="4" s="1"/>
  <c r="M337" i="4"/>
  <c r="N337" i="4" s="1"/>
  <c r="D338" i="4"/>
  <c r="E338" i="4"/>
  <c r="G338" i="4"/>
  <c r="H338" i="4"/>
  <c r="J338" i="4"/>
  <c r="K338" i="4" s="1"/>
  <c r="M338" i="4"/>
  <c r="N338" i="4" s="1"/>
  <c r="D339" i="4"/>
  <c r="E339" i="4"/>
  <c r="G339" i="4"/>
  <c r="H339" i="4"/>
  <c r="J339" i="4"/>
  <c r="K339" i="4" s="1"/>
  <c r="M339" i="4"/>
  <c r="N339" i="4" s="1"/>
  <c r="D340" i="4"/>
  <c r="E340" i="4"/>
  <c r="G340" i="4"/>
  <c r="H340" i="4"/>
  <c r="J340" i="4"/>
  <c r="K340" i="4" s="1"/>
  <c r="M340" i="4"/>
  <c r="N340" i="4" s="1"/>
  <c r="D341" i="4"/>
  <c r="E341" i="4"/>
  <c r="G341" i="4"/>
  <c r="H341" i="4"/>
  <c r="J341" i="4"/>
  <c r="K341" i="4" s="1"/>
  <c r="M341" i="4"/>
  <c r="N341" i="4" s="1"/>
  <c r="D342" i="4"/>
  <c r="E342" i="4"/>
  <c r="G342" i="4"/>
  <c r="H342" i="4"/>
  <c r="J342" i="4"/>
  <c r="K342" i="4" s="1"/>
  <c r="M342" i="4"/>
  <c r="N342" i="4" s="1"/>
  <c r="D346" i="4"/>
  <c r="E346" i="4"/>
  <c r="G346" i="4"/>
  <c r="H346" i="4"/>
  <c r="J346" i="4"/>
  <c r="K346" i="4" s="1"/>
  <c r="M346" i="4"/>
  <c r="N346" i="4" s="1"/>
  <c r="D347" i="4"/>
  <c r="E347" i="4"/>
  <c r="G347" i="4"/>
  <c r="H347" i="4"/>
  <c r="J347" i="4"/>
  <c r="K347" i="4" s="1"/>
  <c r="M347" i="4"/>
  <c r="N347" i="4" s="1"/>
  <c r="D348" i="4"/>
  <c r="E348" i="4"/>
  <c r="G348" i="4"/>
  <c r="H348" i="4"/>
  <c r="J348" i="4"/>
  <c r="K348" i="4" s="1"/>
  <c r="M348" i="4"/>
  <c r="N348" i="4" s="1"/>
  <c r="D349" i="4"/>
  <c r="E349" i="4" s="1"/>
  <c r="G349" i="4"/>
  <c r="H349" i="4"/>
  <c r="J349" i="4"/>
  <c r="K349" i="4" s="1"/>
  <c r="M349" i="4"/>
  <c r="N349" i="4" s="1"/>
  <c r="D350" i="4"/>
  <c r="E350" i="4" s="1"/>
  <c r="G350" i="4"/>
  <c r="H350" i="4"/>
  <c r="J350" i="4"/>
  <c r="K350" i="4" s="1"/>
  <c r="M350" i="4"/>
  <c r="N350" i="4" s="1"/>
  <c r="D351" i="4"/>
  <c r="E351" i="4" s="1"/>
  <c r="G351" i="4"/>
  <c r="H351" i="4"/>
  <c r="J351" i="4"/>
  <c r="K351" i="4" s="1"/>
  <c r="M351" i="4"/>
  <c r="N351" i="4" s="1"/>
  <c r="D352" i="4"/>
  <c r="E352" i="4" s="1"/>
  <c r="G352" i="4"/>
  <c r="H352" i="4"/>
  <c r="J352" i="4"/>
  <c r="K352" i="4" s="1"/>
  <c r="M352" i="4"/>
  <c r="N352" i="4" s="1"/>
  <c r="D353" i="4"/>
  <c r="E353" i="4" s="1"/>
  <c r="G353" i="4"/>
  <c r="H353" i="4"/>
  <c r="J353" i="4"/>
  <c r="K353" i="4" s="1"/>
  <c r="M353" i="4"/>
  <c r="N353" i="4" s="1"/>
  <c r="D354" i="4"/>
  <c r="E354" i="4" s="1"/>
  <c r="G354" i="4"/>
  <c r="H354" i="4"/>
  <c r="J354" i="4"/>
  <c r="K354" i="4" s="1"/>
  <c r="M354" i="4"/>
  <c r="N354" i="4" s="1"/>
  <c r="D355" i="4"/>
  <c r="E355" i="4" s="1"/>
  <c r="G355" i="4"/>
  <c r="H355" i="4"/>
  <c r="J355" i="4"/>
  <c r="K355" i="4" s="1"/>
  <c r="M355" i="4"/>
  <c r="N355" i="4" s="1"/>
  <c r="D356" i="4"/>
  <c r="E356" i="4" s="1"/>
  <c r="G356" i="4"/>
  <c r="H356" i="4"/>
  <c r="J356" i="4"/>
  <c r="K356" i="4" s="1"/>
  <c r="M356" i="4"/>
  <c r="N356" i="4" s="1"/>
  <c r="D357" i="4"/>
  <c r="E357" i="4" s="1"/>
  <c r="G357" i="4"/>
  <c r="H357" i="4"/>
  <c r="J357" i="4"/>
  <c r="K357" i="4" s="1"/>
  <c r="M357" i="4"/>
  <c r="N357" i="4" s="1"/>
  <c r="D358" i="4"/>
  <c r="E358" i="4" s="1"/>
  <c r="G358" i="4"/>
  <c r="H358" i="4"/>
  <c r="J358" i="4"/>
  <c r="K358" i="4" s="1"/>
  <c r="M358" i="4"/>
  <c r="N358" i="4" s="1"/>
  <c r="D359" i="4"/>
  <c r="E359" i="4" s="1"/>
  <c r="G359" i="4"/>
  <c r="H359" i="4"/>
  <c r="J359" i="4"/>
  <c r="K359" i="4" s="1"/>
  <c r="M359" i="4"/>
  <c r="N359" i="4" s="1"/>
  <c r="D360" i="4"/>
  <c r="E360" i="4" s="1"/>
  <c r="G360" i="4"/>
  <c r="H360" i="4"/>
  <c r="J360" i="4"/>
  <c r="K360" i="4" s="1"/>
  <c r="M360" i="4"/>
  <c r="N360" i="4" s="1"/>
  <c r="D361" i="4"/>
  <c r="E361" i="4" s="1"/>
  <c r="G361" i="4"/>
  <c r="H361" i="4"/>
  <c r="J361" i="4"/>
  <c r="K361" i="4" s="1"/>
  <c r="M361" i="4"/>
  <c r="N361" i="4" s="1"/>
  <c r="D362" i="4"/>
  <c r="E362" i="4" s="1"/>
  <c r="G362" i="4"/>
  <c r="H362" i="4"/>
  <c r="J362" i="4"/>
  <c r="K362" i="4" s="1"/>
  <c r="M362" i="4"/>
  <c r="N362" i="4" s="1"/>
  <c r="D363" i="4"/>
  <c r="E363" i="4" s="1"/>
  <c r="G363" i="4"/>
  <c r="H363" i="4"/>
  <c r="J363" i="4"/>
  <c r="K363" i="4" s="1"/>
  <c r="M363" i="4"/>
  <c r="N363" i="4" s="1"/>
  <c r="D364" i="4"/>
  <c r="E364" i="4" s="1"/>
  <c r="G364" i="4"/>
  <c r="H364" i="4"/>
  <c r="J364" i="4"/>
  <c r="K364" i="4" s="1"/>
  <c r="M364" i="4"/>
  <c r="N364" i="4" s="1"/>
  <c r="D365" i="4"/>
  <c r="E365" i="4" s="1"/>
  <c r="G365" i="4"/>
  <c r="H365" i="4"/>
  <c r="J365" i="4"/>
  <c r="K365" i="4" s="1"/>
  <c r="M365" i="4"/>
  <c r="N365" i="4" s="1"/>
  <c r="B367" i="4"/>
  <c r="C371" i="4"/>
  <c r="E371" i="4" s="1"/>
  <c r="D371" i="4"/>
  <c r="F371" i="4"/>
  <c r="H371" i="4" s="1"/>
  <c r="G371" i="4"/>
  <c r="I371" i="4"/>
  <c r="J371" i="4"/>
  <c r="K371" i="4"/>
  <c r="L371" i="4"/>
  <c r="M371" i="4"/>
  <c r="N371" i="4"/>
  <c r="C372" i="4"/>
  <c r="E372" i="4" s="1"/>
  <c r="D372" i="4"/>
  <c r="F372" i="4"/>
  <c r="G372" i="4"/>
  <c r="I372" i="4"/>
  <c r="J372" i="4"/>
  <c r="K372" i="4"/>
  <c r="L372" i="4"/>
  <c r="N372" i="4" s="1"/>
  <c r="M372" i="4"/>
  <c r="C373" i="4"/>
  <c r="E373" i="4" s="1"/>
  <c r="D373" i="4"/>
  <c r="F373" i="4"/>
  <c r="G373" i="4"/>
  <c r="H373" i="4"/>
  <c r="I373" i="4"/>
  <c r="K373" i="4" s="1"/>
  <c r="J373" i="4"/>
  <c r="L373" i="4"/>
  <c r="M373" i="4"/>
  <c r="N373" i="4"/>
  <c r="C374" i="4"/>
  <c r="D374" i="4"/>
  <c r="E374" i="4"/>
  <c r="F374" i="4"/>
  <c r="G374" i="4"/>
  <c r="I374" i="4"/>
  <c r="J374" i="4"/>
  <c r="K374" i="4" s="1"/>
  <c r="L374" i="4"/>
  <c r="M374" i="4"/>
  <c r="N374" i="4"/>
  <c r="C375" i="4"/>
  <c r="E375" i="4" s="1"/>
  <c r="D375" i="4"/>
  <c r="F375" i="4"/>
  <c r="H375" i="4" s="1"/>
  <c r="G375" i="4"/>
  <c r="I375" i="4"/>
  <c r="J375" i="4"/>
  <c r="K375" i="4"/>
  <c r="L375" i="4"/>
  <c r="M375" i="4"/>
  <c r="N375" i="4" s="1"/>
  <c r="C376" i="4"/>
  <c r="E376" i="4" s="1"/>
  <c r="D376" i="4"/>
  <c r="F376" i="4"/>
  <c r="G376" i="4"/>
  <c r="I376" i="4"/>
  <c r="J376" i="4"/>
  <c r="K376" i="4" s="1"/>
  <c r="L376" i="4"/>
  <c r="N376" i="4" s="1"/>
  <c r="M376" i="4"/>
  <c r="C377" i="4"/>
  <c r="E377" i="4" s="1"/>
  <c r="D377" i="4"/>
  <c r="F377" i="4"/>
  <c r="G377" i="4"/>
  <c r="H377" i="4"/>
  <c r="I377" i="4"/>
  <c r="J377" i="4"/>
  <c r="K377" i="4"/>
  <c r="L377" i="4"/>
  <c r="M377" i="4"/>
  <c r="N377" i="4"/>
  <c r="C378" i="4"/>
  <c r="E378" i="4" s="1"/>
  <c r="D378" i="4"/>
  <c r="F378" i="4"/>
  <c r="G378" i="4"/>
  <c r="I378" i="4"/>
  <c r="K378" i="4" s="1"/>
  <c r="J378" i="4"/>
  <c r="L378" i="4"/>
  <c r="M378" i="4"/>
  <c r="C379" i="4"/>
  <c r="D379" i="4"/>
  <c r="E379" i="4"/>
  <c r="F379" i="4"/>
  <c r="G379" i="4"/>
  <c r="H379" i="4" s="1"/>
  <c r="I379" i="4"/>
  <c r="K379" i="4" s="1"/>
  <c r="J379" i="4"/>
  <c r="L379" i="4"/>
  <c r="M379" i="4"/>
  <c r="N379" i="4" s="1"/>
  <c r="C380" i="4"/>
  <c r="D380" i="4"/>
  <c r="E380" i="4"/>
  <c r="F380" i="4"/>
  <c r="H380" i="4" s="1"/>
  <c r="G380" i="4"/>
  <c r="I380" i="4"/>
  <c r="J380" i="4"/>
  <c r="L380" i="4"/>
  <c r="M380" i="4"/>
  <c r="N380" i="4"/>
  <c r="C381" i="4"/>
  <c r="D381" i="4"/>
  <c r="E381" i="4"/>
  <c r="F381" i="4"/>
  <c r="G381" i="4"/>
  <c r="H381" i="4"/>
  <c r="I381" i="4"/>
  <c r="J381" i="4"/>
  <c r="L381" i="4"/>
  <c r="M381" i="4"/>
  <c r="N381" i="4"/>
  <c r="C382" i="4"/>
  <c r="D382" i="4"/>
  <c r="E382" i="4" s="1"/>
  <c r="F382" i="4"/>
  <c r="H382" i="4" s="1"/>
  <c r="G382" i="4"/>
  <c r="I382" i="4"/>
  <c r="J382" i="4"/>
  <c r="L382" i="4"/>
  <c r="N382" i="4" s="1"/>
  <c r="M382" i="4"/>
  <c r="C383" i="4"/>
  <c r="D383" i="4"/>
  <c r="E383" i="4"/>
  <c r="F383" i="4"/>
  <c r="H383" i="4" s="1"/>
  <c r="G383" i="4"/>
  <c r="I383" i="4"/>
  <c r="K383" i="4" s="1"/>
  <c r="J383" i="4"/>
  <c r="L383" i="4"/>
  <c r="M383" i="4"/>
  <c r="N383" i="4" s="1"/>
  <c r="C384" i="4"/>
  <c r="D384" i="4"/>
  <c r="E384" i="4" s="1"/>
  <c r="F384" i="4"/>
  <c r="H384" i="4" s="1"/>
  <c r="G384" i="4"/>
  <c r="I384" i="4"/>
  <c r="J384" i="4"/>
  <c r="L384" i="4"/>
  <c r="M384" i="4"/>
  <c r="N384" i="4"/>
  <c r="C385" i="4"/>
  <c r="D385" i="4"/>
  <c r="E385" i="4"/>
  <c r="F385" i="4"/>
  <c r="G385" i="4"/>
  <c r="H385" i="4"/>
  <c r="I385" i="4"/>
  <c r="J385" i="4"/>
  <c r="L385" i="4"/>
  <c r="M385" i="4"/>
  <c r="N385" i="4" s="1"/>
  <c r="C386" i="4"/>
  <c r="D386" i="4"/>
  <c r="E386" i="4" s="1"/>
  <c r="F386" i="4"/>
  <c r="H386" i="4" s="1"/>
  <c r="G386" i="4"/>
  <c r="I386" i="4"/>
  <c r="J386" i="4"/>
  <c r="L386" i="4"/>
  <c r="N386" i="4" s="1"/>
  <c r="M386" i="4"/>
  <c r="C387" i="4"/>
  <c r="D387" i="4"/>
  <c r="E387" i="4"/>
  <c r="F387" i="4"/>
  <c r="H387" i="4" s="1"/>
  <c r="G387" i="4"/>
  <c r="I387" i="4"/>
  <c r="K387" i="4" s="1"/>
  <c r="J387" i="4"/>
  <c r="L387" i="4"/>
  <c r="M387" i="4"/>
  <c r="N387" i="4" s="1"/>
  <c r="C388" i="4"/>
  <c r="D388" i="4"/>
  <c r="E388" i="4" s="1"/>
  <c r="F388" i="4"/>
  <c r="H388" i="4" s="1"/>
  <c r="G388" i="4"/>
  <c r="I388" i="4"/>
  <c r="J388" i="4"/>
  <c r="L388" i="4"/>
  <c r="M388" i="4"/>
  <c r="N388" i="4"/>
  <c r="C389" i="4"/>
  <c r="D389" i="4"/>
  <c r="E389" i="4"/>
  <c r="F389" i="4"/>
  <c r="G389" i="4"/>
  <c r="H389" i="4"/>
  <c r="I389" i="4"/>
  <c r="J389" i="4"/>
  <c r="L389" i="4"/>
  <c r="M389" i="4"/>
  <c r="N389" i="4" s="1"/>
  <c r="C390" i="4"/>
  <c r="D390" i="4"/>
  <c r="E390" i="4" s="1"/>
  <c r="F390" i="4"/>
  <c r="H390" i="4" s="1"/>
  <c r="G390" i="4"/>
  <c r="I390" i="4"/>
  <c r="J390" i="4"/>
  <c r="L390" i="4"/>
  <c r="N390" i="4" s="1"/>
  <c r="M390" i="4"/>
  <c r="B392" i="4"/>
  <c r="C396" i="4"/>
  <c r="D396" i="4"/>
  <c r="E396" i="4"/>
  <c r="F396" i="4"/>
  <c r="G396" i="4"/>
  <c r="H396" i="4" s="1"/>
  <c r="I396" i="4"/>
  <c r="K396" i="4" s="1"/>
  <c r="J396" i="4"/>
  <c r="L396" i="4"/>
  <c r="N396" i="4" s="1"/>
  <c r="M396" i="4"/>
  <c r="C397" i="4"/>
  <c r="D397" i="4"/>
  <c r="E397" i="4"/>
  <c r="F397" i="4"/>
  <c r="G397" i="4"/>
  <c r="H397" i="4"/>
  <c r="I397" i="4"/>
  <c r="K397" i="4" s="1"/>
  <c r="J397" i="4"/>
  <c r="L397" i="4"/>
  <c r="M397" i="4"/>
  <c r="C398" i="4"/>
  <c r="D398" i="4"/>
  <c r="E398" i="4" s="1"/>
  <c r="F398" i="4"/>
  <c r="G398" i="4"/>
  <c r="H398" i="4" s="1"/>
  <c r="I398" i="4"/>
  <c r="K398" i="4" s="1"/>
  <c r="J398" i="4"/>
  <c r="L398" i="4"/>
  <c r="N398" i="4" s="1"/>
  <c r="M398" i="4"/>
  <c r="C399" i="4"/>
  <c r="D399" i="4"/>
  <c r="E399" i="4" s="1"/>
  <c r="F399" i="4"/>
  <c r="G399" i="4"/>
  <c r="H399" i="4"/>
  <c r="I399" i="4"/>
  <c r="K399" i="4" s="1"/>
  <c r="J399" i="4"/>
  <c r="L399" i="4"/>
  <c r="N399" i="4" s="1"/>
  <c r="M399" i="4"/>
  <c r="C400" i="4"/>
  <c r="D400" i="4"/>
  <c r="E400" i="4"/>
  <c r="F400" i="4"/>
  <c r="G400" i="4"/>
  <c r="H400" i="4" s="1"/>
  <c r="I400" i="4"/>
  <c r="K400" i="4" s="1"/>
  <c r="J400" i="4"/>
  <c r="L400" i="4"/>
  <c r="M400" i="4"/>
  <c r="C401" i="4"/>
  <c r="E401" i="4" s="1"/>
  <c r="D401" i="4"/>
  <c r="F401" i="4"/>
  <c r="G401" i="4"/>
  <c r="H401" i="4"/>
  <c r="I401" i="4"/>
  <c r="J401" i="4"/>
  <c r="K401" i="4"/>
  <c r="L401" i="4"/>
  <c r="N401" i="4" s="1"/>
  <c r="M401" i="4"/>
  <c r="C402" i="4"/>
  <c r="D402" i="4"/>
  <c r="E402" i="4" s="1"/>
  <c r="F402" i="4"/>
  <c r="G402" i="4"/>
  <c r="H402" i="4"/>
  <c r="I402" i="4"/>
  <c r="K402" i="4" s="1"/>
  <c r="J402" i="4"/>
  <c r="L402" i="4"/>
  <c r="M402" i="4"/>
  <c r="C403" i="4"/>
  <c r="D403" i="4"/>
  <c r="E403" i="4"/>
  <c r="F403" i="4"/>
  <c r="G403" i="4"/>
  <c r="H403" i="4"/>
  <c r="I403" i="4"/>
  <c r="J403" i="4"/>
  <c r="K403" i="4"/>
  <c r="L403" i="4"/>
  <c r="M403" i="4"/>
  <c r="C404" i="4"/>
  <c r="D404" i="4"/>
  <c r="E404" i="4" s="1"/>
  <c r="F404" i="4"/>
  <c r="G404" i="4"/>
  <c r="H404" i="4" s="1"/>
  <c r="I404" i="4"/>
  <c r="K404" i="4" s="1"/>
  <c r="J404" i="4"/>
  <c r="L404" i="4"/>
  <c r="N404" i="4" s="1"/>
  <c r="M404" i="4"/>
  <c r="C405" i="4"/>
  <c r="D405" i="4"/>
  <c r="E405" i="4"/>
  <c r="F405" i="4"/>
  <c r="G405" i="4"/>
  <c r="H405" i="4"/>
  <c r="I405" i="4"/>
  <c r="K405" i="4" s="1"/>
  <c r="J405" i="4"/>
  <c r="L405" i="4"/>
  <c r="M405" i="4"/>
  <c r="C406" i="4"/>
  <c r="D406" i="4"/>
  <c r="E406" i="4"/>
  <c r="F406" i="4"/>
  <c r="G406" i="4"/>
  <c r="H406" i="4" s="1"/>
  <c r="I406" i="4"/>
  <c r="K406" i="4" s="1"/>
  <c r="J406" i="4"/>
  <c r="L406" i="4"/>
  <c r="N406" i="4" s="1"/>
  <c r="M406" i="4"/>
  <c r="C407" i="4"/>
  <c r="D407" i="4"/>
  <c r="E407" i="4" s="1"/>
  <c r="F407" i="4"/>
  <c r="G407" i="4"/>
  <c r="H407" i="4"/>
  <c r="I407" i="4"/>
  <c r="J407" i="4"/>
  <c r="K407" i="4"/>
  <c r="L407" i="4"/>
  <c r="N407" i="4" s="1"/>
  <c r="M407" i="4"/>
  <c r="C408" i="4"/>
  <c r="D408" i="4"/>
  <c r="E408" i="4"/>
  <c r="F408" i="4"/>
  <c r="G408" i="4"/>
  <c r="H408" i="4"/>
  <c r="I408" i="4"/>
  <c r="K408" i="4" s="1"/>
  <c r="J408" i="4"/>
  <c r="L408" i="4"/>
  <c r="N408" i="4" s="1"/>
  <c r="M408" i="4"/>
  <c r="C409" i="4"/>
  <c r="E409" i="4" s="1"/>
  <c r="D409" i="4"/>
  <c r="F409" i="4"/>
  <c r="G409" i="4"/>
  <c r="H409" i="4"/>
  <c r="I409" i="4"/>
  <c r="J409" i="4"/>
  <c r="K409" i="4"/>
  <c r="L409" i="4"/>
  <c r="N409" i="4" s="1"/>
  <c r="M409" i="4"/>
  <c r="C410" i="4"/>
  <c r="D410" i="4"/>
  <c r="E410" i="4" s="1"/>
  <c r="F410" i="4"/>
  <c r="G410" i="4"/>
  <c r="H410" i="4"/>
  <c r="I410" i="4"/>
  <c r="K410" i="4" s="1"/>
  <c r="J410" i="4"/>
  <c r="L410" i="4"/>
  <c r="M410" i="4"/>
  <c r="C411" i="4"/>
  <c r="E411" i="4" s="1"/>
  <c r="D411" i="4"/>
  <c r="F411" i="4"/>
  <c r="G411" i="4"/>
  <c r="H411" i="4"/>
  <c r="I411" i="4"/>
  <c r="J411" i="4"/>
  <c r="K411" i="4"/>
  <c r="L411" i="4"/>
  <c r="N411" i="4" s="1"/>
  <c r="M411" i="4"/>
  <c r="C412" i="4"/>
  <c r="D412" i="4"/>
  <c r="E412" i="4" s="1"/>
  <c r="F412" i="4"/>
  <c r="G412" i="4"/>
  <c r="H412" i="4" s="1"/>
  <c r="I412" i="4"/>
  <c r="K412" i="4" s="1"/>
  <c r="J412" i="4"/>
  <c r="L412" i="4"/>
  <c r="N412" i="4" s="1"/>
  <c r="M412" i="4"/>
  <c r="C413" i="4"/>
  <c r="D413" i="4"/>
  <c r="E413" i="4"/>
  <c r="F413" i="4"/>
  <c r="G413" i="4"/>
  <c r="H413" i="4"/>
  <c r="I413" i="4"/>
  <c r="K413" i="4" s="1"/>
  <c r="J413" i="4"/>
  <c r="L413" i="4"/>
  <c r="M413" i="4"/>
  <c r="C414" i="4"/>
  <c r="D414" i="4"/>
  <c r="E414" i="4" s="1"/>
  <c r="F414" i="4"/>
  <c r="G414" i="4"/>
  <c r="H414" i="4" s="1"/>
  <c r="I414" i="4"/>
  <c r="K414" i="4" s="1"/>
  <c r="J414" i="4"/>
  <c r="L414" i="4"/>
  <c r="N414" i="4" s="1"/>
  <c r="M414" i="4"/>
  <c r="C415" i="4"/>
  <c r="D415" i="4"/>
  <c r="E415" i="4" s="1"/>
  <c r="F415" i="4"/>
  <c r="G415" i="4"/>
  <c r="H415" i="4"/>
  <c r="I415" i="4"/>
  <c r="K415" i="4" s="1"/>
  <c r="J415" i="4"/>
  <c r="L415" i="4"/>
  <c r="N415" i="4" s="1"/>
  <c r="M415" i="4"/>
  <c r="B417" i="4"/>
  <c r="C421" i="4"/>
  <c r="D421" i="4"/>
  <c r="F421" i="4"/>
  <c r="H421" i="4" s="1"/>
  <c r="G421" i="4"/>
  <c r="I421" i="4"/>
  <c r="J421" i="4"/>
  <c r="K421" i="4"/>
  <c r="L421" i="4"/>
  <c r="M421" i="4"/>
  <c r="N421" i="4"/>
  <c r="C422" i="4"/>
  <c r="E422" i="4" s="1"/>
  <c r="D422" i="4"/>
  <c r="F422" i="4"/>
  <c r="G422" i="4"/>
  <c r="H422" i="4" s="1"/>
  <c r="I422" i="4"/>
  <c r="J422" i="4"/>
  <c r="K422" i="4" s="1"/>
  <c r="L422" i="4"/>
  <c r="N422" i="4" s="1"/>
  <c r="M422" i="4"/>
  <c r="C423" i="4"/>
  <c r="E423" i="4" s="1"/>
  <c r="D423" i="4"/>
  <c r="F423" i="4"/>
  <c r="G423" i="4"/>
  <c r="H423" i="4"/>
  <c r="I423" i="4"/>
  <c r="J423" i="4"/>
  <c r="K423" i="4"/>
  <c r="L423" i="4"/>
  <c r="N423" i="4" s="1"/>
  <c r="M423" i="4"/>
  <c r="C424" i="4"/>
  <c r="D424" i="4"/>
  <c r="F424" i="4"/>
  <c r="G424" i="4"/>
  <c r="H424" i="4" s="1"/>
  <c r="I424" i="4"/>
  <c r="K424" i="4" s="1"/>
  <c r="J424" i="4"/>
  <c r="L424" i="4"/>
  <c r="N424" i="4" s="1"/>
  <c r="M424" i="4"/>
  <c r="C425" i="4"/>
  <c r="E425" i="4" s="1"/>
  <c r="D425" i="4"/>
  <c r="F425" i="4"/>
  <c r="H425" i="4" s="1"/>
  <c r="G425" i="4"/>
  <c r="I425" i="4"/>
  <c r="J425" i="4"/>
  <c r="K425" i="4"/>
  <c r="L425" i="4"/>
  <c r="M425" i="4"/>
  <c r="N425" i="4"/>
  <c r="C426" i="4"/>
  <c r="E426" i="4" s="1"/>
  <c r="D426" i="4"/>
  <c r="F426" i="4"/>
  <c r="G426" i="4"/>
  <c r="H426" i="4" s="1"/>
  <c r="I426" i="4"/>
  <c r="J426" i="4"/>
  <c r="K426" i="4"/>
  <c r="L426" i="4"/>
  <c r="N426" i="4" s="1"/>
  <c r="M426" i="4"/>
  <c r="C427" i="4"/>
  <c r="D427" i="4"/>
  <c r="E427" i="4" s="1"/>
  <c r="F427" i="4"/>
  <c r="G427" i="4"/>
  <c r="H427" i="4"/>
  <c r="I427" i="4"/>
  <c r="J427" i="4"/>
  <c r="K427" i="4"/>
  <c r="L427" i="4"/>
  <c r="N427" i="4" s="1"/>
  <c r="M427" i="4"/>
  <c r="C428" i="4"/>
  <c r="D428" i="4"/>
  <c r="E428" i="4" s="1"/>
  <c r="F428" i="4"/>
  <c r="G428" i="4"/>
  <c r="H428" i="4"/>
  <c r="I428" i="4"/>
  <c r="K428" i="4" s="1"/>
  <c r="J428" i="4"/>
  <c r="L428" i="4"/>
  <c r="N428" i="4" s="1"/>
  <c r="M428" i="4"/>
  <c r="C429" i="4"/>
  <c r="D429" i="4"/>
  <c r="E429" i="4"/>
  <c r="F429" i="4"/>
  <c r="H429" i="4" s="1"/>
  <c r="G429" i="4"/>
  <c r="I429" i="4"/>
  <c r="K429" i="4" s="1"/>
  <c r="J429" i="4"/>
  <c r="L429" i="4"/>
  <c r="M429" i="4"/>
  <c r="N429" i="4" s="1"/>
  <c r="C430" i="4"/>
  <c r="D430" i="4"/>
  <c r="E430" i="4"/>
  <c r="F430" i="4"/>
  <c r="G430" i="4"/>
  <c r="H430" i="4"/>
  <c r="I430" i="4"/>
  <c r="K430" i="4" s="1"/>
  <c r="J430" i="4"/>
  <c r="L430" i="4"/>
  <c r="M430" i="4"/>
  <c r="C431" i="4"/>
  <c r="D431" i="4"/>
  <c r="E431" i="4"/>
  <c r="F431" i="4"/>
  <c r="H431" i="4" s="1"/>
  <c r="G431" i="4"/>
  <c r="I431" i="4"/>
  <c r="J431" i="4"/>
  <c r="K431" i="4"/>
  <c r="L431" i="4"/>
  <c r="M431" i="4"/>
  <c r="N431" i="4"/>
  <c r="C432" i="4"/>
  <c r="E432" i="4" s="1"/>
  <c r="D432" i="4"/>
  <c r="F432" i="4"/>
  <c r="G432" i="4"/>
  <c r="H432" i="4" s="1"/>
  <c r="I432" i="4"/>
  <c r="J432" i="4"/>
  <c r="K432" i="4" s="1"/>
  <c r="L432" i="4"/>
  <c r="N432" i="4" s="1"/>
  <c r="M432" i="4"/>
  <c r="C433" i="4"/>
  <c r="E433" i="4" s="1"/>
  <c r="D433" i="4"/>
  <c r="F433" i="4"/>
  <c r="G433" i="4"/>
  <c r="H433" i="4" s="1"/>
  <c r="I433" i="4"/>
  <c r="J433" i="4"/>
  <c r="K433" i="4"/>
  <c r="L433" i="4"/>
  <c r="M433" i="4"/>
  <c r="N433" i="4"/>
  <c r="C434" i="4"/>
  <c r="E434" i="4" s="1"/>
  <c r="D434" i="4"/>
  <c r="F434" i="4"/>
  <c r="G434" i="4"/>
  <c r="H434" i="4" s="1"/>
  <c r="I434" i="4"/>
  <c r="J434" i="4"/>
  <c r="K434" i="4"/>
  <c r="L434" i="4"/>
  <c r="N434" i="4" s="1"/>
  <c r="M434" i="4"/>
  <c r="C435" i="4"/>
  <c r="D435" i="4"/>
  <c r="E435" i="4" s="1"/>
  <c r="F435" i="4"/>
  <c r="G435" i="4"/>
  <c r="H435" i="4"/>
  <c r="I435" i="4"/>
  <c r="K435" i="4" s="1"/>
  <c r="J435" i="4"/>
  <c r="L435" i="4"/>
  <c r="N435" i="4" s="1"/>
  <c r="M435" i="4"/>
  <c r="C436" i="4"/>
  <c r="D436" i="4"/>
  <c r="E436" i="4" s="1"/>
  <c r="F436" i="4"/>
  <c r="G436" i="4"/>
  <c r="H436" i="4"/>
  <c r="I436" i="4"/>
  <c r="J436" i="4"/>
  <c r="K436" i="4"/>
  <c r="L436" i="4"/>
  <c r="N436" i="4" s="1"/>
  <c r="M436" i="4"/>
  <c r="C437" i="4"/>
  <c r="D437" i="4"/>
  <c r="E437" i="4"/>
  <c r="F437" i="4"/>
  <c r="G437" i="4"/>
  <c r="H437" i="4"/>
  <c r="I437" i="4"/>
  <c r="K437" i="4" s="1"/>
  <c r="J437" i="4"/>
  <c r="L437" i="4"/>
  <c r="M437" i="4"/>
  <c r="N437" i="4" s="1"/>
  <c r="C438" i="4"/>
  <c r="D438" i="4"/>
  <c r="E438" i="4"/>
  <c r="F438" i="4"/>
  <c r="G438" i="4"/>
  <c r="H438" i="4" s="1"/>
  <c r="I438" i="4"/>
  <c r="K438" i="4" s="1"/>
  <c r="J438" i="4"/>
  <c r="L438" i="4"/>
  <c r="M438" i="4"/>
  <c r="C439" i="4"/>
  <c r="E439" i="4" s="1"/>
  <c r="D439" i="4"/>
  <c r="F439" i="4"/>
  <c r="H439" i="4" s="1"/>
  <c r="G439" i="4"/>
  <c r="I439" i="4"/>
  <c r="J439" i="4"/>
  <c r="K439" i="4"/>
  <c r="L439" i="4"/>
  <c r="M439" i="4"/>
  <c r="N439" i="4"/>
  <c r="C440" i="4"/>
  <c r="D440" i="4"/>
  <c r="E440" i="4"/>
  <c r="F440" i="4"/>
  <c r="G440" i="4"/>
  <c r="H440" i="4" s="1"/>
  <c r="I440" i="4"/>
  <c r="J440" i="4"/>
  <c r="K440" i="4" s="1"/>
  <c r="L440" i="4"/>
  <c r="M440" i="4"/>
  <c r="N440" i="4"/>
  <c r="B442" i="4"/>
  <c r="C446" i="4"/>
  <c r="D446" i="4"/>
  <c r="E446" i="4"/>
  <c r="F446" i="4"/>
  <c r="G446" i="4"/>
  <c r="H446" i="4"/>
  <c r="I446" i="4"/>
  <c r="K446" i="4" s="1"/>
  <c r="J446" i="4"/>
  <c r="L446" i="4"/>
  <c r="M446" i="4"/>
  <c r="N446" i="4" s="1"/>
  <c r="C447" i="4"/>
  <c r="D447" i="4"/>
  <c r="E447" i="4"/>
  <c r="F447" i="4"/>
  <c r="H447" i="4" s="1"/>
  <c r="G447" i="4"/>
  <c r="I447" i="4"/>
  <c r="K447" i="4" s="1"/>
  <c r="J447" i="4"/>
  <c r="L447" i="4"/>
  <c r="M447" i="4"/>
  <c r="N447" i="4" s="1"/>
  <c r="C448" i="4"/>
  <c r="D448" i="4"/>
  <c r="E448" i="4"/>
  <c r="F448" i="4"/>
  <c r="G448" i="4"/>
  <c r="H448" i="4"/>
  <c r="I448" i="4"/>
  <c r="K448" i="4" s="1"/>
  <c r="J448" i="4"/>
  <c r="L448" i="4"/>
  <c r="M448" i="4"/>
  <c r="N448" i="4" s="1"/>
  <c r="C449" i="4"/>
  <c r="D449" i="4"/>
  <c r="E449" i="4"/>
  <c r="F449" i="4"/>
  <c r="H449" i="4" s="1"/>
  <c r="G449" i="4"/>
  <c r="I449" i="4"/>
  <c r="K449" i="4" s="1"/>
  <c r="J449" i="4"/>
  <c r="L449" i="4"/>
  <c r="M449" i="4"/>
  <c r="N449" i="4" s="1"/>
  <c r="C450" i="4"/>
  <c r="D450" i="4"/>
  <c r="E450" i="4"/>
  <c r="F450" i="4"/>
  <c r="G450" i="4"/>
  <c r="H450" i="4"/>
  <c r="I450" i="4"/>
  <c r="K450" i="4" s="1"/>
  <c r="J450" i="4"/>
  <c r="L450" i="4"/>
  <c r="M450" i="4"/>
  <c r="N450" i="4" s="1"/>
  <c r="C451" i="4"/>
  <c r="D451" i="4"/>
  <c r="E451" i="4"/>
  <c r="F451" i="4"/>
  <c r="H451" i="4" s="1"/>
  <c r="G451" i="4"/>
  <c r="I451" i="4"/>
  <c r="K451" i="4" s="1"/>
  <c r="J451" i="4"/>
  <c r="L451" i="4"/>
  <c r="M451" i="4"/>
  <c r="N451" i="4" s="1"/>
  <c r="C452" i="4"/>
  <c r="D452" i="4"/>
  <c r="E452" i="4"/>
  <c r="F452" i="4"/>
  <c r="G452" i="4"/>
  <c r="H452" i="4"/>
  <c r="I452" i="4"/>
  <c r="K452" i="4" s="1"/>
  <c r="J452" i="4"/>
  <c r="L452" i="4"/>
  <c r="M452" i="4"/>
  <c r="N452" i="4" s="1"/>
  <c r="C453" i="4"/>
  <c r="D453" i="4"/>
  <c r="E453" i="4"/>
  <c r="F453" i="4"/>
  <c r="H453" i="4" s="1"/>
  <c r="G453" i="4"/>
  <c r="I453" i="4"/>
  <c r="K453" i="4" s="1"/>
  <c r="J453" i="4"/>
  <c r="L453" i="4"/>
  <c r="M453" i="4"/>
  <c r="N453" i="4" s="1"/>
  <c r="C454" i="4"/>
  <c r="D454" i="4"/>
  <c r="E454" i="4"/>
  <c r="F454" i="4"/>
  <c r="G454" i="4"/>
  <c r="H454" i="4"/>
  <c r="I454" i="4"/>
  <c r="K454" i="4" s="1"/>
  <c r="J454" i="4"/>
  <c r="L454" i="4"/>
  <c r="M454" i="4"/>
  <c r="N454" i="4" s="1"/>
  <c r="C455" i="4"/>
  <c r="D455" i="4"/>
  <c r="E455" i="4"/>
  <c r="F455" i="4"/>
  <c r="H455" i="4" s="1"/>
  <c r="G455" i="4"/>
  <c r="I455" i="4"/>
  <c r="K455" i="4" s="1"/>
  <c r="J455" i="4"/>
  <c r="L455" i="4"/>
  <c r="M455" i="4"/>
  <c r="N455" i="4" s="1"/>
  <c r="C456" i="4"/>
  <c r="D456" i="4"/>
  <c r="E456" i="4"/>
  <c r="F456" i="4"/>
  <c r="G456" i="4"/>
  <c r="H456" i="4"/>
  <c r="I456" i="4"/>
  <c r="K456" i="4" s="1"/>
  <c r="J456" i="4"/>
  <c r="L456" i="4"/>
  <c r="M456" i="4"/>
  <c r="N456" i="4" s="1"/>
  <c r="C457" i="4"/>
  <c r="D457" i="4"/>
  <c r="E457" i="4"/>
  <c r="F457" i="4"/>
  <c r="H457" i="4" s="1"/>
  <c r="G457" i="4"/>
  <c r="I457" i="4"/>
  <c r="K457" i="4" s="1"/>
  <c r="J457" i="4"/>
  <c r="L457" i="4"/>
  <c r="M457" i="4"/>
  <c r="N457" i="4"/>
  <c r="C458" i="4"/>
  <c r="D458" i="4"/>
  <c r="E458" i="4"/>
  <c r="F458" i="4"/>
  <c r="G458" i="4"/>
  <c r="H458" i="4"/>
  <c r="I458" i="4"/>
  <c r="J458" i="4"/>
  <c r="L458" i="4"/>
  <c r="M458" i="4"/>
  <c r="N458" i="4" s="1"/>
  <c r="C459" i="4"/>
  <c r="D459" i="4"/>
  <c r="E459" i="4"/>
  <c r="F459" i="4"/>
  <c r="H459" i="4" s="1"/>
  <c r="G459" i="4"/>
  <c r="I459" i="4"/>
  <c r="K459" i="4" s="1"/>
  <c r="J459" i="4"/>
  <c r="L459" i="4"/>
  <c r="N459" i="4" s="1"/>
  <c r="M459" i="4"/>
  <c r="C460" i="4"/>
  <c r="D460" i="4"/>
  <c r="E460" i="4"/>
  <c r="F460" i="4"/>
  <c r="G460" i="4"/>
  <c r="H460" i="4"/>
  <c r="I460" i="4"/>
  <c r="K460" i="4" s="1"/>
  <c r="J460" i="4"/>
  <c r="L460" i="4"/>
  <c r="M460" i="4"/>
  <c r="N460" i="4" s="1"/>
  <c r="C461" i="4"/>
  <c r="D461" i="4"/>
  <c r="E461" i="4" s="1"/>
  <c r="F461" i="4"/>
  <c r="H461" i="4" s="1"/>
  <c r="G461" i="4"/>
  <c r="I461" i="4"/>
  <c r="K461" i="4" s="1"/>
  <c r="J461" i="4"/>
  <c r="L461" i="4"/>
  <c r="M461" i="4"/>
  <c r="N461" i="4"/>
  <c r="C462" i="4"/>
  <c r="D462" i="4"/>
  <c r="E462" i="4"/>
  <c r="F462" i="4"/>
  <c r="G462" i="4"/>
  <c r="H462" i="4"/>
  <c r="I462" i="4"/>
  <c r="J462" i="4"/>
  <c r="L462" i="4"/>
  <c r="M462" i="4"/>
  <c r="N462" i="4" s="1"/>
  <c r="C463" i="4"/>
  <c r="D463" i="4"/>
  <c r="E463" i="4"/>
  <c r="F463" i="4"/>
  <c r="H463" i="4" s="1"/>
  <c r="G463" i="4"/>
  <c r="I463" i="4"/>
  <c r="K463" i="4" s="1"/>
  <c r="J463" i="4"/>
  <c r="L463" i="4"/>
  <c r="N463" i="4" s="1"/>
  <c r="M463" i="4"/>
  <c r="C464" i="4"/>
  <c r="D464" i="4"/>
  <c r="E464" i="4"/>
  <c r="F464" i="4"/>
  <c r="G464" i="4"/>
  <c r="H464" i="4"/>
  <c r="I464" i="4"/>
  <c r="K464" i="4" s="1"/>
  <c r="J464" i="4"/>
  <c r="L464" i="4"/>
  <c r="M464" i="4"/>
  <c r="N464" i="4" s="1"/>
  <c r="C465" i="4"/>
  <c r="D465" i="4"/>
  <c r="E465" i="4" s="1"/>
  <c r="F465" i="4"/>
  <c r="H465" i="4" s="1"/>
  <c r="G465" i="4"/>
  <c r="I465" i="4"/>
  <c r="K465" i="4" s="1"/>
  <c r="J465" i="4"/>
  <c r="L465" i="4"/>
  <c r="M465" i="4"/>
  <c r="N465" i="4"/>
  <c r="B467" i="4"/>
  <c r="C471" i="4"/>
  <c r="D471" i="4"/>
  <c r="E471" i="4" s="1"/>
  <c r="F471" i="4"/>
  <c r="G471" i="4"/>
  <c r="H471" i="4"/>
  <c r="I471" i="4"/>
  <c r="K471" i="4" s="1"/>
  <c r="J471" i="4"/>
  <c r="L471" i="4"/>
  <c r="N471" i="4" s="1"/>
  <c r="M471" i="4"/>
  <c r="C472" i="4"/>
  <c r="E472" i="4" s="1"/>
  <c r="D472" i="4"/>
  <c r="F472" i="4"/>
  <c r="G472" i="4"/>
  <c r="H472" i="4"/>
  <c r="I472" i="4"/>
  <c r="J472" i="4"/>
  <c r="K472" i="4"/>
  <c r="L472" i="4"/>
  <c r="M472" i="4"/>
  <c r="C473" i="4"/>
  <c r="D473" i="4"/>
  <c r="E473" i="4" s="1"/>
  <c r="F473" i="4"/>
  <c r="G473" i="4"/>
  <c r="H473" i="4"/>
  <c r="I473" i="4"/>
  <c r="K473" i="4" s="1"/>
  <c r="J473" i="4"/>
  <c r="L473" i="4"/>
  <c r="N473" i="4" s="1"/>
  <c r="M473" i="4"/>
  <c r="C474" i="4"/>
  <c r="D474" i="4"/>
  <c r="E474" i="4" s="1"/>
  <c r="F474" i="4"/>
  <c r="G474" i="4"/>
  <c r="H474" i="4"/>
  <c r="I474" i="4"/>
  <c r="J474" i="4"/>
  <c r="K474" i="4"/>
  <c r="L474" i="4"/>
  <c r="N474" i="4" s="1"/>
  <c r="M474" i="4"/>
  <c r="C475" i="4"/>
  <c r="D475" i="4"/>
  <c r="E475" i="4" s="1"/>
  <c r="F475" i="4"/>
  <c r="G475" i="4"/>
  <c r="H475" i="4"/>
  <c r="I475" i="4"/>
  <c r="K475" i="4" s="1"/>
  <c r="J475" i="4"/>
  <c r="L475" i="4"/>
  <c r="N475" i="4" s="1"/>
  <c r="M475" i="4"/>
  <c r="C476" i="4"/>
  <c r="E476" i="4" s="1"/>
  <c r="D476" i="4"/>
  <c r="F476" i="4"/>
  <c r="G476" i="4"/>
  <c r="H476" i="4"/>
  <c r="I476" i="4"/>
  <c r="J476" i="4"/>
  <c r="K476" i="4"/>
  <c r="L476" i="4"/>
  <c r="M476" i="4"/>
  <c r="C477" i="4"/>
  <c r="D477" i="4"/>
  <c r="E477" i="4" s="1"/>
  <c r="F477" i="4"/>
  <c r="G477" i="4"/>
  <c r="H477" i="4"/>
  <c r="I477" i="4"/>
  <c r="K477" i="4" s="1"/>
  <c r="J477" i="4"/>
  <c r="L477" i="4"/>
  <c r="N477" i="4" s="1"/>
  <c r="M477" i="4"/>
  <c r="C478" i="4"/>
  <c r="D478" i="4"/>
  <c r="E478" i="4" s="1"/>
  <c r="F478" i="4"/>
  <c r="G478" i="4"/>
  <c r="H478" i="4"/>
  <c r="I478" i="4"/>
  <c r="J478" i="4"/>
  <c r="K478" i="4"/>
  <c r="L478" i="4"/>
  <c r="N478" i="4" s="1"/>
  <c r="M478" i="4"/>
  <c r="C479" i="4"/>
  <c r="D479" i="4"/>
  <c r="E479" i="4" s="1"/>
  <c r="F479" i="4"/>
  <c r="G479" i="4"/>
  <c r="H479" i="4"/>
  <c r="I479" i="4"/>
  <c r="K479" i="4" s="1"/>
  <c r="J479" i="4"/>
  <c r="L479" i="4"/>
  <c r="N479" i="4" s="1"/>
  <c r="M479" i="4"/>
  <c r="C480" i="4"/>
  <c r="E480" i="4" s="1"/>
  <c r="D480" i="4"/>
  <c r="F480" i="4"/>
  <c r="G480" i="4"/>
  <c r="H480" i="4"/>
  <c r="I480" i="4"/>
  <c r="J480" i="4"/>
  <c r="K480" i="4"/>
  <c r="L480" i="4"/>
  <c r="M480" i="4"/>
  <c r="C481" i="4"/>
  <c r="D481" i="4"/>
  <c r="E481" i="4" s="1"/>
  <c r="F481" i="4"/>
  <c r="G481" i="4"/>
  <c r="H481" i="4"/>
  <c r="I481" i="4"/>
  <c r="K481" i="4" s="1"/>
  <c r="J481" i="4"/>
  <c r="L481" i="4"/>
  <c r="N481" i="4" s="1"/>
  <c r="M481" i="4"/>
  <c r="C482" i="4"/>
  <c r="D482" i="4"/>
  <c r="E482" i="4" s="1"/>
  <c r="F482" i="4"/>
  <c r="G482" i="4"/>
  <c r="H482" i="4"/>
  <c r="I482" i="4"/>
  <c r="J482" i="4"/>
  <c r="K482" i="4"/>
  <c r="L482" i="4"/>
  <c r="N482" i="4" s="1"/>
  <c r="M482" i="4"/>
  <c r="C483" i="4"/>
  <c r="D483" i="4"/>
  <c r="E483" i="4" s="1"/>
  <c r="F483" i="4"/>
  <c r="G483" i="4"/>
  <c r="H483" i="4"/>
  <c r="I483" i="4"/>
  <c r="K483" i="4" s="1"/>
  <c r="J483" i="4"/>
  <c r="L483" i="4"/>
  <c r="N483" i="4" s="1"/>
  <c r="M483" i="4"/>
  <c r="C484" i="4"/>
  <c r="E484" i="4" s="1"/>
  <c r="D484" i="4"/>
  <c r="F484" i="4"/>
  <c r="G484" i="4"/>
  <c r="H484" i="4"/>
  <c r="I484" i="4"/>
  <c r="J484" i="4"/>
  <c r="K484" i="4"/>
  <c r="L484" i="4"/>
  <c r="M484" i="4"/>
  <c r="C485" i="4"/>
  <c r="D485" i="4"/>
  <c r="E485" i="4" s="1"/>
  <c r="F485" i="4"/>
  <c r="G485" i="4"/>
  <c r="H485" i="4"/>
  <c r="I485" i="4"/>
  <c r="K485" i="4" s="1"/>
  <c r="J485" i="4"/>
  <c r="L485" i="4"/>
  <c r="N485" i="4" s="1"/>
  <c r="M485" i="4"/>
  <c r="C486" i="4"/>
  <c r="E486" i="4" s="1"/>
  <c r="D486" i="4"/>
  <c r="F486" i="4"/>
  <c r="G486" i="4"/>
  <c r="H486" i="4"/>
  <c r="I486" i="4"/>
  <c r="J486" i="4"/>
  <c r="K486" i="4"/>
  <c r="L486" i="4"/>
  <c r="N486" i="4" s="1"/>
  <c r="M486" i="4"/>
  <c r="C487" i="4"/>
  <c r="D487" i="4"/>
  <c r="E487" i="4" s="1"/>
  <c r="F487" i="4"/>
  <c r="G487" i="4"/>
  <c r="H487" i="4"/>
  <c r="I487" i="4"/>
  <c r="K487" i="4" s="1"/>
  <c r="J487" i="4"/>
  <c r="L487" i="4"/>
  <c r="N487" i="4" s="1"/>
  <c r="M487" i="4"/>
  <c r="C488" i="4"/>
  <c r="E488" i="4" s="1"/>
  <c r="D488" i="4"/>
  <c r="F488" i="4"/>
  <c r="G488" i="4"/>
  <c r="H488" i="4"/>
  <c r="I488" i="4"/>
  <c r="J488" i="4"/>
  <c r="K488" i="4"/>
  <c r="L488" i="4"/>
  <c r="M488" i="4"/>
  <c r="C489" i="4"/>
  <c r="D489" i="4"/>
  <c r="E489" i="4" s="1"/>
  <c r="F489" i="4"/>
  <c r="G489" i="4"/>
  <c r="H489" i="4"/>
  <c r="I489" i="4"/>
  <c r="K489" i="4" s="1"/>
  <c r="J489" i="4"/>
  <c r="L489" i="4"/>
  <c r="N489" i="4" s="1"/>
  <c r="M489" i="4"/>
  <c r="C490" i="4"/>
  <c r="E490" i="4" s="1"/>
  <c r="D490" i="4"/>
  <c r="F490" i="4"/>
  <c r="G490" i="4"/>
  <c r="H490" i="4"/>
  <c r="I490" i="4"/>
  <c r="J490" i="4"/>
  <c r="K490" i="4"/>
  <c r="L490" i="4"/>
  <c r="N490" i="4" s="1"/>
  <c r="M490" i="4"/>
  <c r="B492" i="4"/>
  <c r="C496" i="4"/>
  <c r="E496" i="4" s="1"/>
  <c r="D496" i="4"/>
  <c r="F496" i="4"/>
  <c r="G496" i="4"/>
  <c r="H496" i="4" s="1"/>
  <c r="I496" i="4"/>
  <c r="J496" i="4"/>
  <c r="K496" i="4"/>
  <c r="L496" i="4"/>
  <c r="M496" i="4"/>
  <c r="N496" i="4"/>
  <c r="C497" i="4"/>
  <c r="E497" i="4" s="1"/>
  <c r="D497" i="4"/>
  <c r="F497" i="4"/>
  <c r="G497" i="4"/>
  <c r="H497" i="4" s="1"/>
  <c r="I497" i="4"/>
  <c r="J497" i="4"/>
  <c r="K497" i="4" s="1"/>
  <c r="L497" i="4"/>
  <c r="N497" i="4" s="1"/>
  <c r="M497" i="4"/>
  <c r="C498" i="4"/>
  <c r="E498" i="4" s="1"/>
  <c r="D498" i="4"/>
  <c r="F498" i="4"/>
  <c r="G498" i="4"/>
  <c r="H498" i="4" s="1"/>
  <c r="I498" i="4"/>
  <c r="J498" i="4"/>
  <c r="K498" i="4"/>
  <c r="L498" i="4"/>
  <c r="M498" i="4"/>
  <c r="N498" i="4"/>
  <c r="C499" i="4"/>
  <c r="E499" i="4" s="1"/>
  <c r="D499" i="4"/>
  <c r="F499" i="4"/>
  <c r="G499" i="4"/>
  <c r="H499" i="4" s="1"/>
  <c r="I499" i="4"/>
  <c r="J499" i="4"/>
  <c r="K499" i="4"/>
  <c r="L499" i="4"/>
  <c r="N499" i="4" s="1"/>
  <c r="M499" i="4"/>
  <c r="C500" i="4"/>
  <c r="E500" i="4" s="1"/>
  <c r="D500" i="4"/>
  <c r="F500" i="4"/>
  <c r="G500" i="4"/>
  <c r="H500" i="4" s="1"/>
  <c r="I500" i="4"/>
  <c r="J500" i="4"/>
  <c r="K500" i="4"/>
  <c r="L500" i="4"/>
  <c r="M500" i="4"/>
  <c r="N500" i="4"/>
  <c r="C501" i="4"/>
  <c r="E501" i="4" s="1"/>
  <c r="D501" i="4"/>
  <c r="F501" i="4"/>
  <c r="G501" i="4"/>
  <c r="H501" i="4" s="1"/>
  <c r="I501" i="4"/>
  <c r="J501" i="4"/>
  <c r="K501" i="4" s="1"/>
  <c r="L501" i="4"/>
  <c r="N501" i="4" s="1"/>
  <c r="M501" i="4"/>
  <c r="C502" i="4"/>
  <c r="E502" i="4" s="1"/>
  <c r="D502" i="4"/>
  <c r="F502" i="4"/>
  <c r="G502" i="4"/>
  <c r="H502" i="4" s="1"/>
  <c r="I502" i="4"/>
  <c r="J502" i="4"/>
  <c r="K502" i="4"/>
  <c r="L502" i="4"/>
  <c r="M502" i="4"/>
  <c r="N502" i="4"/>
  <c r="C503" i="4"/>
  <c r="E503" i="4" s="1"/>
  <c r="D503" i="4"/>
  <c r="F503" i="4"/>
  <c r="G503" i="4"/>
  <c r="H503" i="4" s="1"/>
  <c r="I503" i="4"/>
  <c r="J503" i="4"/>
  <c r="K503" i="4"/>
  <c r="L503" i="4"/>
  <c r="N503" i="4" s="1"/>
  <c r="M503" i="4"/>
  <c r="C504" i="4"/>
  <c r="E504" i="4" s="1"/>
  <c r="D504" i="4"/>
  <c r="F504" i="4"/>
  <c r="G504" i="4"/>
  <c r="H504" i="4" s="1"/>
  <c r="I504" i="4"/>
  <c r="J504" i="4"/>
  <c r="K504" i="4"/>
  <c r="L504" i="4"/>
  <c r="M504" i="4"/>
  <c r="N504" i="4"/>
  <c r="C505" i="4"/>
  <c r="E505" i="4" s="1"/>
  <c r="D505" i="4"/>
  <c r="F505" i="4"/>
  <c r="G505" i="4"/>
  <c r="H505" i="4" s="1"/>
  <c r="I505" i="4"/>
  <c r="J505" i="4"/>
  <c r="K505" i="4" s="1"/>
  <c r="L505" i="4"/>
  <c r="N505" i="4" s="1"/>
  <c r="M505" i="4"/>
  <c r="C506" i="4"/>
  <c r="E506" i="4" s="1"/>
  <c r="D506" i="4"/>
  <c r="F506" i="4"/>
  <c r="G506" i="4"/>
  <c r="H506" i="4" s="1"/>
  <c r="I506" i="4"/>
  <c r="J506" i="4"/>
  <c r="K506" i="4"/>
  <c r="L506" i="4"/>
  <c r="M506" i="4"/>
  <c r="N506" i="4"/>
  <c r="C507" i="4"/>
  <c r="E507" i="4" s="1"/>
  <c r="D507" i="4"/>
  <c r="F507" i="4"/>
  <c r="G507" i="4"/>
  <c r="H507" i="4" s="1"/>
  <c r="I507" i="4"/>
  <c r="J507" i="4"/>
  <c r="K507" i="4"/>
  <c r="L507" i="4"/>
  <c r="N507" i="4" s="1"/>
  <c r="M507" i="4"/>
  <c r="C508" i="4"/>
  <c r="E508" i="4" s="1"/>
  <c r="D508" i="4"/>
  <c r="F508" i="4"/>
  <c r="H508" i="4" s="1"/>
  <c r="G508" i="4"/>
  <c r="I508" i="4"/>
  <c r="J508" i="4"/>
  <c r="K508" i="4"/>
  <c r="L508" i="4"/>
  <c r="M508" i="4"/>
  <c r="N508" i="4"/>
  <c r="C509" i="4"/>
  <c r="E509" i="4" s="1"/>
  <c r="D509" i="4"/>
  <c r="F509" i="4"/>
  <c r="G509" i="4"/>
  <c r="H509" i="4" s="1"/>
  <c r="I509" i="4"/>
  <c r="J509" i="4"/>
  <c r="K509" i="4" s="1"/>
  <c r="L509" i="4"/>
  <c r="N509" i="4" s="1"/>
  <c r="M509" i="4"/>
  <c r="C510" i="4"/>
  <c r="E510" i="4" s="1"/>
  <c r="D510" i="4"/>
  <c r="F510" i="4"/>
  <c r="G510" i="4"/>
  <c r="H510" i="4" s="1"/>
  <c r="I510" i="4"/>
  <c r="J510" i="4"/>
  <c r="K510" i="4"/>
  <c r="L510" i="4"/>
  <c r="M510" i="4"/>
  <c r="N510" i="4"/>
  <c r="C511" i="4"/>
  <c r="E511" i="4" s="1"/>
  <c r="D511" i="4"/>
  <c r="F511" i="4"/>
  <c r="G511" i="4"/>
  <c r="H511" i="4"/>
  <c r="I511" i="4"/>
  <c r="J511" i="4"/>
  <c r="K511" i="4" s="1"/>
  <c r="L511" i="4"/>
  <c r="N511" i="4" s="1"/>
  <c r="M511" i="4"/>
  <c r="C512" i="4"/>
  <c r="D512" i="4"/>
  <c r="F512" i="4"/>
  <c r="G512" i="4"/>
  <c r="H512" i="4"/>
  <c r="I512" i="4"/>
  <c r="J512" i="4"/>
  <c r="K512" i="4"/>
  <c r="L512" i="4"/>
  <c r="M512" i="4"/>
  <c r="N512" i="4"/>
  <c r="C513" i="4"/>
  <c r="D513" i="4"/>
  <c r="F513" i="4"/>
  <c r="G513" i="4"/>
  <c r="H513" i="4" s="1"/>
  <c r="I513" i="4"/>
  <c r="J513" i="4"/>
  <c r="K513" i="4"/>
  <c r="L513" i="4"/>
  <c r="N513" i="4" s="1"/>
  <c r="M513" i="4"/>
  <c r="C514" i="4"/>
  <c r="D514" i="4"/>
  <c r="F514" i="4"/>
  <c r="H514" i="4" s="1"/>
  <c r="G514" i="4"/>
  <c r="I514" i="4"/>
  <c r="J514" i="4"/>
  <c r="K514" i="4"/>
  <c r="L514" i="4"/>
  <c r="M514" i="4"/>
  <c r="N514" i="4"/>
  <c r="C515" i="4"/>
  <c r="D515" i="4"/>
  <c r="F515" i="4"/>
  <c r="G515" i="4"/>
  <c r="H515" i="4"/>
  <c r="I515" i="4"/>
  <c r="J515" i="4"/>
  <c r="K515" i="4" s="1"/>
  <c r="L515" i="4"/>
  <c r="N515" i="4" s="1"/>
  <c r="M515" i="4"/>
  <c r="B517" i="4"/>
  <c r="C521" i="4"/>
  <c r="D521" i="4"/>
  <c r="E521" i="4"/>
  <c r="F521" i="4"/>
  <c r="H521" i="4" s="1"/>
  <c r="G521" i="4"/>
  <c r="I521" i="4"/>
  <c r="J521" i="4"/>
  <c r="K521" i="4"/>
  <c r="L521" i="4"/>
  <c r="M521" i="4"/>
  <c r="N521" i="4" s="1"/>
  <c r="C522" i="4"/>
  <c r="E522" i="4" s="1"/>
  <c r="D522" i="4"/>
  <c r="F522" i="4"/>
  <c r="G522" i="4"/>
  <c r="I522" i="4"/>
  <c r="J522" i="4"/>
  <c r="K522" i="4"/>
  <c r="L522" i="4"/>
  <c r="M522" i="4"/>
  <c r="N522" i="4"/>
  <c r="C523" i="4"/>
  <c r="D523" i="4"/>
  <c r="E523" i="4"/>
  <c r="F523" i="4"/>
  <c r="G523" i="4"/>
  <c r="I523" i="4"/>
  <c r="J523" i="4"/>
  <c r="K523" i="4" s="1"/>
  <c r="L523" i="4"/>
  <c r="M523" i="4"/>
  <c r="N523" i="4"/>
  <c r="C524" i="4"/>
  <c r="E524" i="4" s="1"/>
  <c r="D524" i="4"/>
  <c r="F524" i="4"/>
  <c r="G524" i="4"/>
  <c r="I524" i="4"/>
  <c r="K524" i="4" s="1"/>
  <c r="J524" i="4"/>
  <c r="L524" i="4"/>
  <c r="M524" i="4"/>
  <c r="N524" i="4"/>
  <c r="C525" i="4"/>
  <c r="D525" i="4"/>
  <c r="E525" i="4"/>
  <c r="F525" i="4"/>
  <c r="G525" i="4"/>
  <c r="I525" i="4"/>
  <c r="J525" i="4"/>
  <c r="K525" i="4"/>
  <c r="L525" i="4"/>
  <c r="M525" i="4"/>
  <c r="N525" i="4" s="1"/>
  <c r="C526" i="4"/>
  <c r="E526" i="4" s="1"/>
  <c r="D526" i="4"/>
  <c r="F526" i="4"/>
  <c r="H526" i="4" s="1"/>
  <c r="G526" i="4"/>
  <c r="I526" i="4"/>
  <c r="K526" i="4" s="1"/>
  <c r="J526" i="4"/>
  <c r="L526" i="4"/>
  <c r="M526" i="4"/>
  <c r="N526" i="4"/>
  <c r="C527" i="4"/>
  <c r="D527" i="4"/>
  <c r="E527" i="4"/>
  <c r="F527" i="4"/>
  <c r="G527" i="4"/>
  <c r="I527" i="4"/>
  <c r="J527" i="4"/>
  <c r="K527" i="4"/>
  <c r="L527" i="4"/>
  <c r="M527" i="4"/>
  <c r="N527" i="4"/>
  <c r="C528" i="4"/>
  <c r="E528" i="4" s="1"/>
  <c r="D528" i="4"/>
  <c r="F528" i="4"/>
  <c r="H528" i="4" s="1"/>
  <c r="G528" i="4"/>
  <c r="I528" i="4"/>
  <c r="J528" i="4"/>
  <c r="K528" i="4" s="1"/>
  <c r="L528" i="4"/>
  <c r="M528" i="4"/>
  <c r="N528" i="4"/>
  <c r="C529" i="4"/>
  <c r="E529" i="4" s="1"/>
  <c r="D529" i="4"/>
  <c r="F529" i="4"/>
  <c r="H529" i="4" s="1"/>
  <c r="G529" i="4"/>
  <c r="I529" i="4"/>
  <c r="J529" i="4"/>
  <c r="K529" i="4"/>
  <c r="L529" i="4"/>
  <c r="M529" i="4"/>
  <c r="N529" i="4"/>
  <c r="C530" i="4"/>
  <c r="E530" i="4" s="1"/>
  <c r="D530" i="4"/>
  <c r="F530" i="4"/>
  <c r="H530" i="4" s="1"/>
  <c r="G530" i="4"/>
  <c r="I530" i="4"/>
  <c r="K530" i="4" s="1"/>
  <c r="J530" i="4"/>
  <c r="L530" i="4"/>
  <c r="M530" i="4"/>
  <c r="N530" i="4"/>
  <c r="C531" i="4"/>
  <c r="E531" i="4" s="1"/>
  <c r="D531" i="4"/>
  <c r="F531" i="4"/>
  <c r="H531" i="4" s="1"/>
  <c r="G531" i="4"/>
  <c r="I531" i="4"/>
  <c r="J531" i="4"/>
  <c r="K531" i="4" s="1"/>
  <c r="L531" i="4"/>
  <c r="M531" i="4"/>
  <c r="N531" i="4"/>
  <c r="C532" i="4"/>
  <c r="E532" i="4" s="1"/>
  <c r="D532" i="4"/>
  <c r="F532" i="4"/>
  <c r="G532" i="4"/>
  <c r="I532" i="4"/>
  <c r="J532" i="4"/>
  <c r="K532" i="4" s="1"/>
  <c r="L532" i="4"/>
  <c r="M532" i="4"/>
  <c r="N532" i="4"/>
  <c r="C533" i="4"/>
  <c r="D533" i="4"/>
  <c r="E533" i="4"/>
  <c r="F533" i="4"/>
  <c r="H533" i="4" s="1"/>
  <c r="G533" i="4"/>
  <c r="I533" i="4"/>
  <c r="J533" i="4"/>
  <c r="K533" i="4" s="1"/>
  <c r="L533" i="4"/>
  <c r="M533" i="4"/>
  <c r="N533" i="4" s="1"/>
  <c r="C534" i="4"/>
  <c r="E534" i="4" s="1"/>
  <c r="D534" i="4"/>
  <c r="F534" i="4"/>
  <c r="H534" i="4" s="1"/>
  <c r="G534" i="4"/>
  <c r="I534" i="4"/>
  <c r="J534" i="4"/>
  <c r="K534" i="4"/>
  <c r="L534" i="4"/>
  <c r="M534" i="4"/>
  <c r="N534" i="4"/>
  <c r="C535" i="4"/>
  <c r="E535" i="4" s="1"/>
  <c r="D535" i="4"/>
  <c r="F535" i="4"/>
  <c r="G535" i="4"/>
  <c r="I535" i="4"/>
  <c r="J535" i="4"/>
  <c r="K535" i="4" s="1"/>
  <c r="L535" i="4"/>
  <c r="M535" i="4"/>
  <c r="N535" i="4" s="1"/>
  <c r="C536" i="4"/>
  <c r="E536" i="4" s="1"/>
  <c r="D536" i="4"/>
  <c r="F536" i="4"/>
  <c r="G536" i="4"/>
  <c r="I536" i="4"/>
  <c r="J536" i="4"/>
  <c r="K536" i="4" s="1"/>
  <c r="L536" i="4"/>
  <c r="M536" i="4"/>
  <c r="N536" i="4"/>
  <c r="C537" i="4"/>
  <c r="D537" i="4"/>
  <c r="E537" i="4"/>
  <c r="F537" i="4"/>
  <c r="H537" i="4" s="1"/>
  <c r="G537" i="4"/>
  <c r="I537" i="4"/>
  <c r="J537" i="4"/>
  <c r="K537" i="4"/>
  <c r="L537" i="4"/>
  <c r="M537" i="4"/>
  <c r="N537" i="4" s="1"/>
  <c r="C538" i="4"/>
  <c r="E538" i="4" s="1"/>
  <c r="D538" i="4"/>
  <c r="F538" i="4"/>
  <c r="G538" i="4"/>
  <c r="I538" i="4"/>
  <c r="J538" i="4"/>
  <c r="K538" i="4"/>
  <c r="L538" i="4"/>
  <c r="M538" i="4"/>
  <c r="N538" i="4"/>
  <c r="C539" i="4"/>
  <c r="D539" i="4"/>
  <c r="E539" i="4"/>
  <c r="F539" i="4"/>
  <c r="G539" i="4"/>
  <c r="I539" i="4"/>
  <c r="J539" i="4"/>
  <c r="K539" i="4" s="1"/>
  <c r="L539" i="4"/>
  <c r="M539" i="4"/>
  <c r="N539" i="4"/>
  <c r="C540" i="4"/>
  <c r="E540" i="4" s="1"/>
  <c r="D540" i="4"/>
  <c r="F540" i="4"/>
  <c r="G540" i="4"/>
  <c r="I540" i="4"/>
  <c r="K540" i="4" s="1"/>
  <c r="J540" i="4"/>
  <c r="L540" i="4"/>
  <c r="M540" i="4"/>
  <c r="N540" i="4"/>
  <c r="B542" i="4"/>
  <c r="C546" i="4"/>
  <c r="D546" i="4"/>
  <c r="E546" i="4" s="1"/>
  <c r="F546" i="4"/>
  <c r="H546" i="4" s="1"/>
  <c r="G546" i="4"/>
  <c r="I546" i="4"/>
  <c r="J546" i="4"/>
  <c r="L546" i="4"/>
  <c r="M546" i="4"/>
  <c r="N546" i="4" s="1"/>
  <c r="C547" i="4"/>
  <c r="D547" i="4"/>
  <c r="E547" i="4"/>
  <c r="F547" i="4"/>
  <c r="G547" i="4"/>
  <c r="H547" i="4"/>
  <c r="I547" i="4"/>
  <c r="K547" i="4" s="1"/>
  <c r="J547" i="4"/>
  <c r="L547" i="4"/>
  <c r="M547" i="4"/>
  <c r="N547" i="4"/>
  <c r="C548" i="4"/>
  <c r="D548" i="4"/>
  <c r="E548" i="4" s="1"/>
  <c r="F548" i="4"/>
  <c r="H548" i="4" s="1"/>
  <c r="G548" i="4"/>
  <c r="I548" i="4"/>
  <c r="J548" i="4"/>
  <c r="L548" i="4"/>
  <c r="M548" i="4"/>
  <c r="N548" i="4"/>
  <c r="C549" i="4"/>
  <c r="D549" i="4"/>
  <c r="E549" i="4"/>
  <c r="F549" i="4"/>
  <c r="G549" i="4"/>
  <c r="H549" i="4"/>
  <c r="I549" i="4"/>
  <c r="J549" i="4"/>
  <c r="L549" i="4"/>
  <c r="M549" i="4"/>
  <c r="N549" i="4" s="1"/>
  <c r="C550" i="4"/>
  <c r="D550" i="4"/>
  <c r="E550" i="4"/>
  <c r="F550" i="4"/>
  <c r="H550" i="4" s="1"/>
  <c r="G550" i="4"/>
  <c r="I550" i="4"/>
  <c r="J550" i="4"/>
  <c r="L550" i="4"/>
  <c r="N550" i="4" s="1"/>
  <c r="M550" i="4"/>
  <c r="C551" i="4"/>
  <c r="D551" i="4"/>
  <c r="E551" i="4"/>
  <c r="F551" i="4"/>
  <c r="G551" i="4"/>
  <c r="H551" i="4"/>
  <c r="I551" i="4"/>
  <c r="J551" i="4"/>
  <c r="L551" i="4"/>
  <c r="M551" i="4"/>
  <c r="N551" i="4"/>
  <c r="C552" i="4"/>
  <c r="D552" i="4"/>
  <c r="E552" i="4" s="1"/>
  <c r="F552" i="4"/>
  <c r="H552" i="4" s="1"/>
  <c r="G552" i="4"/>
  <c r="I552" i="4"/>
  <c r="K552" i="4" s="1"/>
  <c r="J552" i="4"/>
  <c r="L552" i="4"/>
  <c r="N552" i="4" s="1"/>
  <c r="M552" i="4"/>
  <c r="C553" i="4"/>
  <c r="D553" i="4"/>
  <c r="E553" i="4"/>
  <c r="F553" i="4"/>
  <c r="G553" i="4"/>
  <c r="H553" i="4"/>
  <c r="I553" i="4"/>
  <c r="J553" i="4"/>
  <c r="L553" i="4"/>
  <c r="M553" i="4"/>
  <c r="N553" i="4"/>
  <c r="C554" i="4"/>
  <c r="D554" i="4"/>
  <c r="E554" i="4"/>
  <c r="F554" i="4"/>
  <c r="H554" i="4" s="1"/>
  <c r="G554" i="4"/>
  <c r="I554" i="4"/>
  <c r="K554" i="4" s="1"/>
  <c r="J554" i="4"/>
  <c r="L554" i="4"/>
  <c r="M554" i="4"/>
  <c r="N554" i="4" s="1"/>
  <c r="C555" i="4"/>
  <c r="D555" i="4"/>
  <c r="E555" i="4"/>
  <c r="F555" i="4"/>
  <c r="H555" i="4" s="1"/>
  <c r="G555" i="4"/>
  <c r="I555" i="4"/>
  <c r="K555" i="4" s="1"/>
  <c r="J555" i="4"/>
  <c r="L555" i="4"/>
  <c r="M555" i="4"/>
  <c r="N555" i="4"/>
  <c r="C556" i="4"/>
  <c r="D556" i="4"/>
  <c r="E556" i="4"/>
  <c r="F556" i="4"/>
  <c r="H556" i="4" s="1"/>
  <c r="G556" i="4"/>
  <c r="I556" i="4"/>
  <c r="K556" i="4" s="1"/>
  <c r="J556" i="4"/>
  <c r="L556" i="4"/>
  <c r="N556" i="4" s="1"/>
  <c r="M556" i="4"/>
  <c r="C557" i="4"/>
  <c r="D557" i="4"/>
  <c r="E557" i="4"/>
  <c r="F557" i="4"/>
  <c r="H557" i="4" s="1"/>
  <c r="G557" i="4"/>
  <c r="I557" i="4"/>
  <c r="K557" i="4" s="1"/>
  <c r="J557" i="4"/>
  <c r="L557" i="4"/>
  <c r="M557" i="4"/>
  <c r="N557" i="4" s="1"/>
  <c r="C558" i="4"/>
  <c r="D558" i="4"/>
  <c r="E558" i="4"/>
  <c r="F558" i="4"/>
  <c r="H558" i="4" s="1"/>
  <c r="G558" i="4"/>
  <c r="I558" i="4"/>
  <c r="J558" i="4"/>
  <c r="L558" i="4"/>
  <c r="M558" i="4"/>
  <c r="N558" i="4" s="1"/>
  <c r="C559" i="4"/>
  <c r="D559" i="4"/>
  <c r="E559" i="4"/>
  <c r="F559" i="4"/>
  <c r="G559" i="4"/>
  <c r="H559" i="4"/>
  <c r="I559" i="4"/>
  <c r="K559" i="4" s="1"/>
  <c r="J559" i="4"/>
  <c r="L559" i="4"/>
  <c r="M559" i="4"/>
  <c r="N559" i="4" s="1"/>
  <c r="C560" i="4"/>
  <c r="D560" i="4"/>
  <c r="E560" i="4" s="1"/>
  <c r="F560" i="4"/>
  <c r="H560" i="4" s="1"/>
  <c r="G560" i="4"/>
  <c r="I560" i="4"/>
  <c r="K560" i="4" s="1"/>
  <c r="J560" i="4"/>
  <c r="L560" i="4"/>
  <c r="M560" i="4"/>
  <c r="N560" i="4"/>
  <c r="C561" i="4"/>
  <c r="D561" i="4"/>
  <c r="E561" i="4"/>
  <c r="F561" i="4"/>
  <c r="H561" i="4" s="1"/>
  <c r="G561" i="4"/>
  <c r="I561" i="4"/>
  <c r="J561" i="4"/>
  <c r="K561" i="4" s="1"/>
  <c r="L561" i="4"/>
  <c r="M561" i="4"/>
  <c r="N561" i="4"/>
  <c r="C562" i="4"/>
  <c r="D562" i="4"/>
  <c r="E562" i="4"/>
  <c r="F562" i="4"/>
  <c r="H562" i="4" s="1"/>
  <c r="G562" i="4"/>
  <c r="I562" i="4"/>
  <c r="K562" i="4" s="1"/>
  <c r="J562" i="4"/>
  <c r="L562" i="4"/>
  <c r="N562" i="4" s="1"/>
  <c r="M562" i="4"/>
  <c r="C563" i="4"/>
  <c r="D563" i="4"/>
  <c r="E563" i="4"/>
  <c r="F563" i="4"/>
  <c r="H563" i="4" s="1"/>
  <c r="G563" i="4"/>
  <c r="I563" i="4"/>
  <c r="K563" i="4" s="1"/>
  <c r="J563" i="4"/>
  <c r="L563" i="4"/>
  <c r="M563" i="4"/>
  <c r="N563" i="4"/>
  <c r="C564" i="4"/>
  <c r="D564" i="4"/>
  <c r="E564" i="4" s="1"/>
  <c r="F564" i="4"/>
  <c r="G564" i="4"/>
  <c r="I564" i="4"/>
  <c r="K564" i="4" s="1"/>
  <c r="J564" i="4"/>
  <c r="L564" i="4"/>
  <c r="N564" i="4" s="1"/>
  <c r="M564" i="4"/>
  <c r="C565" i="4"/>
  <c r="E565" i="4" s="1"/>
  <c r="D565" i="4"/>
  <c r="F565" i="4"/>
  <c r="G565" i="4"/>
  <c r="H565" i="4"/>
  <c r="I565" i="4"/>
  <c r="J565" i="4"/>
  <c r="K565" i="4" s="1"/>
  <c r="L565" i="4"/>
  <c r="M565" i="4"/>
  <c r="N565" i="4"/>
  <c r="B567" i="4"/>
  <c r="C571" i="4"/>
  <c r="E571" i="4" s="1"/>
  <c r="D571" i="4"/>
  <c r="F571" i="4"/>
  <c r="H571" i="4" s="1"/>
  <c r="G571" i="4"/>
  <c r="I571" i="4"/>
  <c r="J571" i="4"/>
  <c r="K571" i="4"/>
  <c r="L571" i="4"/>
  <c r="M571" i="4"/>
  <c r="N571" i="4" s="1"/>
  <c r="C572" i="4"/>
  <c r="D572" i="4"/>
  <c r="E572" i="4"/>
  <c r="F572" i="4"/>
  <c r="G572" i="4"/>
  <c r="H572" i="4" s="1"/>
  <c r="I572" i="4"/>
  <c r="K572" i="4" s="1"/>
  <c r="J572" i="4"/>
  <c r="L572" i="4"/>
  <c r="M572" i="4"/>
  <c r="C573" i="4"/>
  <c r="D573" i="4"/>
  <c r="E573" i="4"/>
  <c r="F573" i="4"/>
  <c r="G573" i="4"/>
  <c r="H573" i="4"/>
  <c r="I573" i="4"/>
  <c r="J573" i="4"/>
  <c r="K573" i="4"/>
  <c r="L573" i="4"/>
  <c r="M573" i="4"/>
  <c r="N573" i="4" s="1"/>
  <c r="C574" i="4"/>
  <c r="D574" i="4"/>
  <c r="E574" i="4" s="1"/>
  <c r="F574" i="4"/>
  <c r="G574" i="4"/>
  <c r="H574" i="4" s="1"/>
  <c r="I574" i="4"/>
  <c r="K574" i="4" s="1"/>
  <c r="J574" i="4"/>
  <c r="L574" i="4"/>
  <c r="N574" i="4" s="1"/>
  <c r="M574" i="4"/>
  <c r="C575" i="4"/>
  <c r="D575" i="4"/>
  <c r="E575" i="4"/>
  <c r="F575" i="4"/>
  <c r="G575" i="4"/>
  <c r="H575" i="4"/>
  <c r="I575" i="4"/>
  <c r="K575" i="4" s="1"/>
  <c r="J575" i="4"/>
  <c r="L575" i="4"/>
  <c r="M575" i="4"/>
  <c r="N575" i="4" s="1"/>
  <c r="C576" i="4"/>
  <c r="D576" i="4"/>
  <c r="E576" i="4"/>
  <c r="F576" i="4"/>
  <c r="G576" i="4"/>
  <c r="H576" i="4"/>
  <c r="I576" i="4"/>
  <c r="K576" i="4" s="1"/>
  <c r="J576" i="4"/>
  <c r="L576" i="4"/>
  <c r="N576" i="4" s="1"/>
  <c r="M576" i="4"/>
  <c r="C577" i="4"/>
  <c r="E577" i="4" s="1"/>
  <c r="D577" i="4"/>
  <c r="F577" i="4"/>
  <c r="G577" i="4"/>
  <c r="H577" i="4"/>
  <c r="I577" i="4"/>
  <c r="K577" i="4" s="1"/>
  <c r="J577" i="4"/>
  <c r="L577" i="4"/>
  <c r="N577" i="4" s="1"/>
  <c r="M577" i="4"/>
  <c r="C578" i="4"/>
  <c r="D578" i="4"/>
  <c r="E578" i="4"/>
  <c r="F578" i="4"/>
  <c r="G578" i="4"/>
  <c r="H578" i="4" s="1"/>
  <c r="I578" i="4"/>
  <c r="J578" i="4"/>
  <c r="L578" i="4"/>
  <c r="N578" i="4" s="1"/>
  <c r="M578" i="4"/>
  <c r="C579" i="4"/>
  <c r="E579" i="4" s="1"/>
  <c r="D579" i="4"/>
  <c r="F579" i="4"/>
  <c r="H579" i="4" s="1"/>
  <c r="G579" i="4"/>
  <c r="I579" i="4"/>
  <c r="J579" i="4"/>
  <c r="K579" i="4"/>
  <c r="L579" i="4"/>
  <c r="M579" i="4"/>
  <c r="N579" i="4" s="1"/>
  <c r="C580" i="4"/>
  <c r="D580" i="4"/>
  <c r="E580" i="4"/>
  <c r="F580" i="4"/>
  <c r="G580" i="4"/>
  <c r="H580" i="4" s="1"/>
  <c r="I580" i="4"/>
  <c r="K580" i="4" s="1"/>
  <c r="J580" i="4"/>
  <c r="L580" i="4"/>
  <c r="M580" i="4"/>
  <c r="C581" i="4"/>
  <c r="D581" i="4"/>
  <c r="E581" i="4"/>
  <c r="F581" i="4"/>
  <c r="G581" i="4"/>
  <c r="H581" i="4"/>
  <c r="I581" i="4"/>
  <c r="J581" i="4"/>
  <c r="K581" i="4"/>
  <c r="L581" i="4"/>
  <c r="M581" i="4"/>
  <c r="N581" i="4" s="1"/>
  <c r="C582" i="4"/>
  <c r="D582" i="4"/>
  <c r="E582" i="4" s="1"/>
  <c r="F582" i="4"/>
  <c r="G582" i="4"/>
  <c r="H582" i="4" s="1"/>
  <c r="I582" i="4"/>
  <c r="K582" i="4" s="1"/>
  <c r="J582" i="4"/>
  <c r="L582" i="4"/>
  <c r="N582" i="4" s="1"/>
  <c r="M582" i="4"/>
  <c r="C583" i="4"/>
  <c r="D583" i="4"/>
  <c r="E583" i="4"/>
  <c r="F583" i="4"/>
  <c r="G583" i="4"/>
  <c r="H583" i="4"/>
  <c r="I583" i="4"/>
  <c r="K583" i="4" s="1"/>
  <c r="J583" i="4"/>
  <c r="L583" i="4"/>
  <c r="M583" i="4"/>
  <c r="N583" i="4" s="1"/>
  <c r="C584" i="4"/>
  <c r="D584" i="4"/>
  <c r="E584" i="4"/>
  <c r="F584" i="4"/>
  <c r="G584" i="4"/>
  <c r="H584" i="4"/>
  <c r="I584" i="4"/>
  <c r="K584" i="4" s="1"/>
  <c r="J584" i="4"/>
  <c r="L584" i="4"/>
  <c r="N584" i="4" s="1"/>
  <c r="M584" i="4"/>
  <c r="C585" i="4"/>
  <c r="E585" i="4" s="1"/>
  <c r="D585" i="4"/>
  <c r="F585" i="4"/>
  <c r="G585" i="4"/>
  <c r="H585" i="4"/>
  <c r="I585" i="4"/>
  <c r="K585" i="4" s="1"/>
  <c r="J585" i="4"/>
  <c r="L585" i="4"/>
  <c r="N585" i="4" s="1"/>
  <c r="M585" i="4"/>
  <c r="C586" i="4"/>
  <c r="D586" i="4"/>
  <c r="E586" i="4"/>
  <c r="F586" i="4"/>
  <c r="G586" i="4"/>
  <c r="H586" i="4" s="1"/>
  <c r="I586" i="4"/>
  <c r="J586" i="4"/>
  <c r="L586" i="4"/>
  <c r="N586" i="4" s="1"/>
  <c r="M586" i="4"/>
  <c r="C587" i="4"/>
  <c r="E587" i="4" s="1"/>
  <c r="D587" i="4"/>
  <c r="F587" i="4"/>
  <c r="H587" i="4" s="1"/>
  <c r="G587" i="4"/>
  <c r="I587" i="4"/>
  <c r="J587" i="4"/>
  <c r="K587" i="4"/>
  <c r="L587" i="4"/>
  <c r="M587" i="4"/>
  <c r="N587" i="4" s="1"/>
  <c r="C588" i="4"/>
  <c r="D588" i="4"/>
  <c r="E588" i="4"/>
  <c r="F588" i="4"/>
  <c r="G588" i="4"/>
  <c r="H588" i="4" s="1"/>
  <c r="I588" i="4"/>
  <c r="K588" i="4" s="1"/>
  <c r="J588" i="4"/>
  <c r="L588" i="4"/>
  <c r="M588" i="4"/>
  <c r="C589" i="4"/>
  <c r="D589" i="4"/>
  <c r="E589" i="4" s="1"/>
  <c r="F589" i="4"/>
  <c r="H589" i="4" s="1"/>
  <c r="G589" i="4"/>
  <c r="I589" i="4"/>
  <c r="J589" i="4"/>
  <c r="K589" i="4"/>
  <c r="L589" i="4"/>
  <c r="N589" i="4" s="1"/>
  <c r="M589" i="4"/>
  <c r="C590" i="4"/>
  <c r="E590" i="4" s="1"/>
  <c r="D590" i="4"/>
  <c r="F590" i="4"/>
  <c r="G590" i="4"/>
  <c r="H590" i="4"/>
  <c r="I590" i="4"/>
  <c r="J590" i="4"/>
  <c r="K590" i="4" s="1"/>
  <c r="L590" i="4"/>
  <c r="M590" i="4"/>
  <c r="B592" i="4"/>
  <c r="C596" i="4"/>
  <c r="D596" i="4"/>
  <c r="E596" i="4" s="1"/>
  <c r="F596" i="4"/>
  <c r="H596" i="4" s="1"/>
  <c r="G596" i="4"/>
  <c r="I596" i="4"/>
  <c r="J596" i="4"/>
  <c r="K596" i="4" s="1"/>
  <c r="L596" i="4"/>
  <c r="N596" i="4" s="1"/>
  <c r="M596" i="4"/>
  <c r="C597" i="4"/>
  <c r="E597" i="4" s="1"/>
  <c r="D597" i="4"/>
  <c r="F597" i="4"/>
  <c r="G597" i="4"/>
  <c r="H597" i="4" s="1"/>
  <c r="I597" i="4"/>
  <c r="K597" i="4" s="1"/>
  <c r="J597" i="4"/>
  <c r="L597" i="4"/>
  <c r="N597" i="4" s="1"/>
  <c r="M597" i="4"/>
  <c r="C598" i="4"/>
  <c r="D598" i="4"/>
  <c r="E598" i="4"/>
  <c r="F598" i="4"/>
  <c r="G598" i="4"/>
  <c r="H598" i="4" s="1"/>
  <c r="I598" i="4"/>
  <c r="J598" i="4"/>
  <c r="K598" i="4"/>
  <c r="L598" i="4"/>
  <c r="M598" i="4"/>
  <c r="N598" i="4" s="1"/>
  <c r="C599" i="4"/>
  <c r="E599" i="4" s="1"/>
  <c r="D599" i="4"/>
  <c r="F599" i="4"/>
  <c r="G599" i="4"/>
  <c r="H599" i="4" s="1"/>
  <c r="I599" i="4"/>
  <c r="K599" i="4" s="1"/>
  <c r="J599" i="4"/>
  <c r="L599" i="4"/>
  <c r="N599" i="4" s="1"/>
  <c r="M599" i="4"/>
  <c r="C600" i="4"/>
  <c r="D600" i="4"/>
  <c r="E600" i="4"/>
  <c r="F600" i="4"/>
  <c r="G600" i="4"/>
  <c r="H600" i="4" s="1"/>
  <c r="I600" i="4"/>
  <c r="J600" i="4"/>
  <c r="K600" i="4"/>
  <c r="L600" i="4"/>
  <c r="M600" i="4"/>
  <c r="N600" i="4" s="1"/>
  <c r="C601" i="4"/>
  <c r="E601" i="4" s="1"/>
  <c r="D601" i="4"/>
  <c r="F601" i="4"/>
  <c r="G601" i="4"/>
  <c r="H601" i="4" s="1"/>
  <c r="I601" i="4"/>
  <c r="K601" i="4" s="1"/>
  <c r="J601" i="4"/>
  <c r="L601" i="4"/>
  <c r="N601" i="4" s="1"/>
  <c r="M601" i="4"/>
  <c r="C602" i="4"/>
  <c r="D602" i="4"/>
  <c r="E602" i="4"/>
  <c r="F602" i="4"/>
  <c r="G602" i="4"/>
  <c r="H602" i="4" s="1"/>
  <c r="I602" i="4"/>
  <c r="J602" i="4"/>
  <c r="K602" i="4"/>
  <c r="L602" i="4"/>
  <c r="M602" i="4"/>
  <c r="N602" i="4" s="1"/>
  <c r="C603" i="4"/>
  <c r="E603" i="4" s="1"/>
  <c r="D603" i="4"/>
  <c r="F603" i="4"/>
  <c r="G603" i="4"/>
  <c r="H603" i="4" s="1"/>
  <c r="I603" i="4"/>
  <c r="K603" i="4" s="1"/>
  <c r="J603" i="4"/>
  <c r="L603" i="4"/>
  <c r="N603" i="4" s="1"/>
  <c r="M603" i="4"/>
  <c r="C604" i="4"/>
  <c r="D604" i="4"/>
  <c r="E604" i="4"/>
  <c r="F604" i="4"/>
  <c r="G604" i="4"/>
  <c r="H604" i="4" s="1"/>
  <c r="I604" i="4"/>
  <c r="J604" i="4"/>
  <c r="K604" i="4"/>
  <c r="L604" i="4"/>
  <c r="M604" i="4"/>
  <c r="N604" i="4" s="1"/>
  <c r="C605" i="4"/>
  <c r="E605" i="4" s="1"/>
  <c r="D605" i="4"/>
  <c r="F605" i="4"/>
  <c r="G605" i="4"/>
  <c r="H605" i="4" s="1"/>
  <c r="I605" i="4"/>
  <c r="K605" i="4" s="1"/>
  <c r="J605" i="4"/>
  <c r="L605" i="4"/>
  <c r="N605" i="4" s="1"/>
  <c r="M605" i="4"/>
  <c r="C606" i="4"/>
  <c r="D606" i="4"/>
  <c r="E606" i="4"/>
  <c r="F606" i="4"/>
  <c r="G606" i="4"/>
  <c r="H606" i="4" s="1"/>
  <c r="I606" i="4"/>
  <c r="J606" i="4"/>
  <c r="K606" i="4"/>
  <c r="L606" i="4"/>
  <c r="M606" i="4"/>
  <c r="N606" i="4" s="1"/>
  <c r="C607" i="4"/>
  <c r="E607" i="4" s="1"/>
  <c r="D607" i="4"/>
  <c r="F607" i="4"/>
  <c r="G607" i="4"/>
  <c r="H607" i="4" s="1"/>
  <c r="I607" i="4"/>
  <c r="K607" i="4" s="1"/>
  <c r="J607" i="4"/>
  <c r="L607" i="4"/>
  <c r="N607" i="4" s="1"/>
  <c r="M607" i="4"/>
  <c r="C608" i="4"/>
  <c r="D608" i="4"/>
  <c r="E608" i="4"/>
  <c r="F608" i="4"/>
  <c r="G608" i="4"/>
  <c r="H608" i="4" s="1"/>
  <c r="I608" i="4"/>
  <c r="J608" i="4"/>
  <c r="K608" i="4"/>
  <c r="L608" i="4"/>
  <c r="M608" i="4"/>
  <c r="N608" i="4" s="1"/>
  <c r="C609" i="4"/>
  <c r="E609" i="4" s="1"/>
  <c r="D609" i="4"/>
  <c r="F609" i="4"/>
  <c r="G609" i="4"/>
  <c r="H609" i="4" s="1"/>
  <c r="I609" i="4"/>
  <c r="K609" i="4" s="1"/>
  <c r="J609" i="4"/>
  <c r="L609" i="4"/>
  <c r="N609" i="4" s="1"/>
  <c r="M609" i="4"/>
  <c r="C610" i="4"/>
  <c r="D610" i="4"/>
  <c r="E610" i="4"/>
  <c r="F610" i="4"/>
  <c r="G610" i="4"/>
  <c r="H610" i="4" s="1"/>
  <c r="I610" i="4"/>
  <c r="J610" i="4"/>
  <c r="K610" i="4"/>
  <c r="L610" i="4"/>
  <c r="M610" i="4"/>
  <c r="N610" i="4" s="1"/>
  <c r="C611" i="4"/>
  <c r="E611" i="4" s="1"/>
  <c r="D611" i="4"/>
  <c r="F611" i="4"/>
  <c r="G611" i="4"/>
  <c r="H611" i="4" s="1"/>
  <c r="I611" i="4"/>
  <c r="K611" i="4" s="1"/>
  <c r="J611" i="4"/>
  <c r="L611" i="4"/>
  <c r="N611" i="4" s="1"/>
  <c r="M611" i="4"/>
  <c r="C612" i="4"/>
  <c r="D612" i="4"/>
  <c r="E612" i="4"/>
  <c r="F612" i="4"/>
  <c r="G612" i="4"/>
  <c r="H612" i="4" s="1"/>
  <c r="I612" i="4"/>
  <c r="J612" i="4"/>
  <c r="K612" i="4"/>
  <c r="L612" i="4"/>
  <c r="M612" i="4"/>
  <c r="N612" i="4" s="1"/>
  <c r="C613" i="4"/>
  <c r="E613" i="4" s="1"/>
  <c r="D613" i="4"/>
  <c r="F613" i="4"/>
  <c r="G613" i="4"/>
  <c r="H613" i="4" s="1"/>
  <c r="I613" i="4"/>
  <c r="K613" i="4" s="1"/>
  <c r="J613" i="4"/>
  <c r="L613" i="4"/>
  <c r="N613" i="4" s="1"/>
  <c r="M613" i="4"/>
  <c r="C614" i="4"/>
  <c r="D614" i="4"/>
  <c r="E614" i="4"/>
  <c r="F614" i="4"/>
  <c r="G614" i="4"/>
  <c r="H614" i="4" s="1"/>
  <c r="I614" i="4"/>
  <c r="J614" i="4"/>
  <c r="K614" i="4"/>
  <c r="L614" i="4"/>
  <c r="M614" i="4"/>
  <c r="N614" i="4" s="1"/>
  <c r="C615" i="4"/>
  <c r="E615" i="4" s="1"/>
  <c r="D615" i="4"/>
  <c r="F615" i="4"/>
  <c r="G615" i="4"/>
  <c r="H615" i="4" s="1"/>
  <c r="I615" i="4"/>
  <c r="K615" i="4" s="1"/>
  <c r="J615" i="4"/>
  <c r="L615" i="4"/>
  <c r="N615" i="4" s="1"/>
  <c r="M615" i="4"/>
  <c r="B617" i="4"/>
  <c r="C621" i="4"/>
  <c r="D621" i="4"/>
  <c r="E621" i="4" s="1"/>
  <c r="F621" i="4"/>
  <c r="H621" i="4" s="1"/>
  <c r="G621" i="4"/>
  <c r="I621" i="4"/>
  <c r="J621" i="4"/>
  <c r="K621" i="4" s="1"/>
  <c r="L621" i="4"/>
  <c r="N621" i="4" s="1"/>
  <c r="M621" i="4"/>
  <c r="C622" i="4"/>
  <c r="E622" i="4" s="1"/>
  <c r="D622" i="4"/>
  <c r="F622" i="4"/>
  <c r="G622" i="4"/>
  <c r="H622" i="4"/>
  <c r="I622" i="4"/>
  <c r="J622" i="4"/>
  <c r="K622" i="4" s="1"/>
  <c r="L622" i="4"/>
  <c r="M622" i="4"/>
  <c r="N622" i="4"/>
  <c r="C623" i="4"/>
  <c r="D623" i="4"/>
  <c r="E623" i="4" s="1"/>
  <c r="F623" i="4"/>
  <c r="H623" i="4" s="1"/>
  <c r="G623" i="4"/>
  <c r="I623" i="4"/>
  <c r="J623" i="4"/>
  <c r="K623" i="4" s="1"/>
  <c r="L623" i="4"/>
  <c r="N623" i="4" s="1"/>
  <c r="M623" i="4"/>
  <c r="C624" i="4"/>
  <c r="E624" i="4" s="1"/>
  <c r="D624" i="4"/>
  <c r="F624" i="4"/>
  <c r="G624" i="4"/>
  <c r="H624" i="4"/>
  <c r="I624" i="4"/>
  <c r="J624" i="4"/>
  <c r="K624" i="4" s="1"/>
  <c r="L624" i="4"/>
  <c r="M624" i="4"/>
  <c r="N624" i="4"/>
  <c r="C625" i="4"/>
  <c r="D625" i="4"/>
  <c r="E625" i="4" s="1"/>
  <c r="F625" i="4"/>
  <c r="H625" i="4" s="1"/>
  <c r="G625" i="4"/>
  <c r="I625" i="4"/>
  <c r="J625" i="4"/>
  <c r="K625" i="4" s="1"/>
  <c r="L625" i="4"/>
  <c r="N625" i="4" s="1"/>
  <c r="M625" i="4"/>
  <c r="C626" i="4"/>
  <c r="E626" i="4" s="1"/>
  <c r="D626" i="4"/>
  <c r="F626" i="4"/>
  <c r="G626" i="4"/>
  <c r="H626" i="4"/>
  <c r="I626" i="4"/>
  <c r="J626" i="4"/>
  <c r="K626" i="4" s="1"/>
  <c r="L626" i="4"/>
  <c r="M626" i="4"/>
  <c r="N626" i="4"/>
  <c r="C627" i="4"/>
  <c r="D627" i="4"/>
  <c r="E627" i="4" s="1"/>
  <c r="F627" i="4"/>
  <c r="H627" i="4" s="1"/>
  <c r="G627" i="4"/>
  <c r="I627" i="4"/>
  <c r="J627" i="4"/>
  <c r="K627" i="4" s="1"/>
  <c r="L627" i="4"/>
  <c r="N627" i="4" s="1"/>
  <c r="M627" i="4"/>
  <c r="C628" i="4"/>
  <c r="E628" i="4" s="1"/>
  <c r="D628" i="4"/>
  <c r="F628" i="4"/>
  <c r="G628" i="4"/>
  <c r="H628" i="4"/>
  <c r="I628" i="4"/>
  <c r="J628" i="4"/>
  <c r="K628" i="4" s="1"/>
  <c r="L628" i="4"/>
  <c r="M628" i="4"/>
  <c r="N628" i="4"/>
  <c r="C629" i="4"/>
  <c r="D629" i="4"/>
  <c r="E629" i="4" s="1"/>
  <c r="F629" i="4"/>
  <c r="H629" i="4" s="1"/>
  <c r="G629" i="4"/>
  <c r="I629" i="4"/>
  <c r="J629" i="4"/>
  <c r="K629" i="4" s="1"/>
  <c r="L629" i="4"/>
  <c r="N629" i="4" s="1"/>
  <c r="M629" i="4"/>
  <c r="C630" i="4"/>
  <c r="E630" i="4" s="1"/>
  <c r="D630" i="4"/>
  <c r="F630" i="4"/>
  <c r="G630" i="4"/>
  <c r="H630" i="4"/>
  <c r="I630" i="4"/>
  <c r="J630" i="4"/>
  <c r="K630" i="4" s="1"/>
  <c r="L630" i="4"/>
  <c r="M630" i="4"/>
  <c r="N630" i="4"/>
  <c r="C631" i="4"/>
  <c r="D631" i="4"/>
  <c r="E631" i="4" s="1"/>
  <c r="F631" i="4"/>
  <c r="H631" i="4" s="1"/>
  <c r="G631" i="4"/>
  <c r="I631" i="4"/>
  <c r="J631" i="4"/>
  <c r="K631" i="4" s="1"/>
  <c r="L631" i="4"/>
  <c r="N631" i="4" s="1"/>
  <c r="M631" i="4"/>
  <c r="C632" i="4"/>
  <c r="E632" i="4" s="1"/>
  <c r="D632" i="4"/>
  <c r="F632" i="4"/>
  <c r="G632" i="4"/>
  <c r="H632" i="4"/>
  <c r="I632" i="4"/>
  <c r="J632" i="4"/>
  <c r="K632" i="4" s="1"/>
  <c r="L632" i="4"/>
  <c r="M632" i="4"/>
  <c r="N632" i="4"/>
  <c r="C633" i="4"/>
  <c r="D633" i="4"/>
  <c r="E633" i="4" s="1"/>
  <c r="F633" i="4"/>
  <c r="H633" i="4" s="1"/>
  <c r="G633" i="4"/>
  <c r="I633" i="4"/>
  <c r="J633" i="4"/>
  <c r="K633" i="4" s="1"/>
  <c r="L633" i="4"/>
  <c r="N633" i="4" s="1"/>
  <c r="M633" i="4"/>
  <c r="C634" i="4"/>
  <c r="E634" i="4" s="1"/>
  <c r="D634" i="4"/>
  <c r="F634" i="4"/>
  <c r="G634" i="4"/>
  <c r="H634" i="4"/>
  <c r="I634" i="4"/>
  <c r="J634" i="4"/>
  <c r="K634" i="4" s="1"/>
  <c r="L634" i="4"/>
  <c r="M634" i="4"/>
  <c r="N634" i="4"/>
  <c r="C635" i="4"/>
  <c r="D635" i="4"/>
  <c r="E635" i="4" s="1"/>
  <c r="F635" i="4"/>
  <c r="H635" i="4" s="1"/>
  <c r="G635" i="4"/>
  <c r="I635" i="4"/>
  <c r="J635" i="4"/>
  <c r="K635" i="4" s="1"/>
  <c r="L635" i="4"/>
  <c r="N635" i="4" s="1"/>
  <c r="M635" i="4"/>
  <c r="C636" i="4"/>
  <c r="E636" i="4" s="1"/>
  <c r="D636" i="4"/>
  <c r="F636" i="4"/>
  <c r="G636" i="4"/>
  <c r="H636" i="4"/>
  <c r="I636" i="4"/>
  <c r="J636" i="4"/>
  <c r="K636" i="4" s="1"/>
  <c r="L636" i="4"/>
  <c r="M636" i="4"/>
  <c r="N636" i="4"/>
  <c r="C637" i="4"/>
  <c r="D637" i="4"/>
  <c r="E637" i="4" s="1"/>
  <c r="F637" i="4"/>
  <c r="H637" i="4" s="1"/>
  <c r="G637" i="4"/>
  <c r="I637" i="4"/>
  <c r="J637" i="4"/>
  <c r="K637" i="4" s="1"/>
  <c r="L637" i="4"/>
  <c r="N637" i="4" s="1"/>
  <c r="M637" i="4"/>
  <c r="C638" i="4"/>
  <c r="E638" i="4" s="1"/>
  <c r="D638" i="4"/>
  <c r="F638" i="4"/>
  <c r="G638" i="4"/>
  <c r="H638" i="4"/>
  <c r="I638" i="4"/>
  <c r="J638" i="4"/>
  <c r="K638" i="4" s="1"/>
  <c r="L638" i="4"/>
  <c r="M638" i="4"/>
  <c r="N638" i="4"/>
  <c r="C639" i="4"/>
  <c r="D639" i="4"/>
  <c r="E639" i="4" s="1"/>
  <c r="F639" i="4"/>
  <c r="H639" i="4" s="1"/>
  <c r="G639" i="4"/>
  <c r="I639" i="4"/>
  <c r="J639" i="4"/>
  <c r="K639" i="4" s="1"/>
  <c r="L639" i="4"/>
  <c r="N639" i="4" s="1"/>
  <c r="M639" i="4"/>
  <c r="C640" i="4"/>
  <c r="E640" i="4" s="1"/>
  <c r="D640" i="4"/>
  <c r="F640" i="4"/>
  <c r="G640" i="4"/>
  <c r="H640" i="4"/>
  <c r="I640" i="4"/>
  <c r="J640" i="4"/>
  <c r="K640" i="4" s="1"/>
  <c r="L640" i="4"/>
  <c r="M640" i="4"/>
  <c r="N640" i="4"/>
  <c r="B642" i="4"/>
  <c r="C646" i="4"/>
  <c r="E646" i="4" s="1"/>
  <c r="D646" i="4"/>
  <c r="F646" i="4"/>
  <c r="H646" i="4" s="1"/>
  <c r="G646" i="4"/>
  <c r="I646" i="4"/>
  <c r="J646" i="4"/>
  <c r="K646" i="4"/>
  <c r="L646" i="4"/>
  <c r="M646" i="4"/>
  <c r="N646" i="4" s="1"/>
  <c r="C647" i="4"/>
  <c r="D647" i="4"/>
  <c r="E647" i="4"/>
  <c r="F647" i="4"/>
  <c r="G647" i="4"/>
  <c r="H647" i="4" s="1"/>
  <c r="I647" i="4"/>
  <c r="K647" i="4" s="1"/>
  <c r="J647" i="4"/>
  <c r="L647" i="4"/>
  <c r="M647" i="4"/>
  <c r="N647" i="4" s="1"/>
  <c r="C648" i="4"/>
  <c r="E648" i="4" s="1"/>
  <c r="D648" i="4"/>
  <c r="F648" i="4"/>
  <c r="H648" i="4" s="1"/>
  <c r="G648" i="4"/>
  <c r="I648" i="4"/>
  <c r="J648" i="4"/>
  <c r="K648" i="4"/>
  <c r="L648" i="4"/>
  <c r="M648" i="4"/>
  <c r="N648" i="4" s="1"/>
  <c r="C649" i="4"/>
  <c r="D649" i="4"/>
  <c r="E649" i="4"/>
  <c r="F649" i="4"/>
  <c r="G649" i="4"/>
  <c r="H649" i="4" s="1"/>
  <c r="I649" i="4"/>
  <c r="K649" i="4" s="1"/>
  <c r="J649" i="4"/>
  <c r="L649" i="4"/>
  <c r="M649" i="4"/>
  <c r="N649" i="4" s="1"/>
  <c r="C650" i="4"/>
  <c r="E650" i="4" s="1"/>
  <c r="D650" i="4"/>
  <c r="F650" i="4"/>
  <c r="H650" i="4" s="1"/>
  <c r="G650" i="4"/>
  <c r="I650" i="4"/>
  <c r="J650" i="4"/>
  <c r="K650" i="4"/>
  <c r="L650" i="4"/>
  <c r="M650" i="4"/>
  <c r="N650" i="4" s="1"/>
  <c r="C651" i="4"/>
  <c r="D651" i="4"/>
  <c r="E651" i="4"/>
  <c r="F651" i="4"/>
  <c r="G651" i="4"/>
  <c r="H651" i="4" s="1"/>
  <c r="I651" i="4"/>
  <c r="K651" i="4" s="1"/>
  <c r="J651" i="4"/>
  <c r="L651" i="4"/>
  <c r="M651" i="4"/>
  <c r="N651" i="4" s="1"/>
  <c r="C652" i="4"/>
  <c r="E652" i="4" s="1"/>
  <c r="D652" i="4"/>
  <c r="F652" i="4"/>
  <c r="H652" i="4" s="1"/>
  <c r="G652" i="4"/>
  <c r="I652" i="4"/>
  <c r="J652" i="4"/>
  <c r="K652" i="4"/>
  <c r="L652" i="4"/>
  <c r="M652" i="4"/>
  <c r="N652" i="4" s="1"/>
  <c r="C653" i="4"/>
  <c r="D653" i="4"/>
  <c r="E653" i="4"/>
  <c r="F653" i="4"/>
  <c r="G653" i="4"/>
  <c r="H653" i="4" s="1"/>
  <c r="I653" i="4"/>
  <c r="K653" i="4" s="1"/>
  <c r="J653" i="4"/>
  <c r="L653" i="4"/>
  <c r="M653" i="4"/>
  <c r="N653" i="4" s="1"/>
  <c r="C654" i="4"/>
  <c r="E654" i="4" s="1"/>
  <c r="D654" i="4"/>
  <c r="F654" i="4"/>
  <c r="H654" i="4" s="1"/>
  <c r="G654" i="4"/>
  <c r="I654" i="4"/>
  <c r="J654" i="4"/>
  <c r="K654" i="4"/>
  <c r="L654" i="4"/>
  <c r="M654" i="4"/>
  <c r="N654" i="4" s="1"/>
  <c r="C655" i="4"/>
  <c r="D655" i="4"/>
  <c r="E655" i="4"/>
  <c r="F655" i="4"/>
  <c r="G655" i="4"/>
  <c r="H655" i="4" s="1"/>
  <c r="I655" i="4"/>
  <c r="K655" i="4" s="1"/>
  <c r="J655" i="4"/>
  <c r="L655" i="4"/>
  <c r="M655" i="4"/>
  <c r="N655" i="4" s="1"/>
  <c r="C656" i="4"/>
  <c r="E656" i="4" s="1"/>
  <c r="D656" i="4"/>
  <c r="F656" i="4"/>
  <c r="H656" i="4" s="1"/>
  <c r="G656" i="4"/>
  <c r="I656" i="4"/>
  <c r="J656" i="4"/>
  <c r="K656" i="4"/>
  <c r="L656" i="4"/>
  <c r="M656" i="4"/>
  <c r="N656" i="4" s="1"/>
  <c r="C657" i="4"/>
  <c r="D657" i="4"/>
  <c r="E657" i="4"/>
  <c r="F657" i="4"/>
  <c r="G657" i="4"/>
  <c r="H657" i="4" s="1"/>
  <c r="I657" i="4"/>
  <c r="K657" i="4" s="1"/>
  <c r="J657" i="4"/>
  <c r="L657" i="4"/>
  <c r="M657" i="4"/>
  <c r="N657" i="4" s="1"/>
  <c r="C658" i="4"/>
  <c r="E658" i="4" s="1"/>
  <c r="D658" i="4"/>
  <c r="F658" i="4"/>
  <c r="H658" i="4" s="1"/>
  <c r="G658" i="4"/>
  <c r="I658" i="4"/>
  <c r="J658" i="4"/>
  <c r="K658" i="4"/>
  <c r="L658" i="4"/>
  <c r="M658" i="4"/>
  <c r="N658" i="4" s="1"/>
  <c r="C659" i="4"/>
  <c r="D659" i="4"/>
  <c r="E659" i="4"/>
  <c r="F659" i="4"/>
  <c r="G659" i="4"/>
  <c r="H659" i="4" s="1"/>
  <c r="I659" i="4"/>
  <c r="K659" i="4" s="1"/>
  <c r="J659" i="4"/>
  <c r="L659" i="4"/>
  <c r="M659" i="4"/>
  <c r="N659" i="4" s="1"/>
  <c r="C660" i="4"/>
  <c r="E660" i="4" s="1"/>
  <c r="D660" i="4"/>
  <c r="F660" i="4"/>
  <c r="H660" i="4" s="1"/>
  <c r="G660" i="4"/>
  <c r="I660" i="4"/>
  <c r="J660" i="4"/>
  <c r="K660" i="4"/>
  <c r="L660" i="4"/>
  <c r="M660" i="4"/>
  <c r="N660" i="4" s="1"/>
  <c r="C661" i="4"/>
  <c r="D661" i="4"/>
  <c r="E661" i="4"/>
  <c r="F661" i="4"/>
  <c r="G661" i="4"/>
  <c r="H661" i="4" s="1"/>
  <c r="I661" i="4"/>
  <c r="K661" i="4" s="1"/>
  <c r="J661" i="4"/>
  <c r="L661" i="4"/>
  <c r="M661" i="4"/>
  <c r="N661" i="4" s="1"/>
  <c r="C662" i="4"/>
  <c r="E662" i="4" s="1"/>
  <c r="D662" i="4"/>
  <c r="F662" i="4"/>
  <c r="H662" i="4" s="1"/>
  <c r="G662" i="4"/>
  <c r="I662" i="4"/>
  <c r="J662" i="4"/>
  <c r="K662" i="4"/>
  <c r="L662" i="4"/>
  <c r="M662" i="4"/>
  <c r="N662" i="4" s="1"/>
  <c r="C663" i="4"/>
  <c r="D663" i="4"/>
  <c r="E663" i="4"/>
  <c r="F663" i="4"/>
  <c r="G663" i="4"/>
  <c r="H663" i="4" s="1"/>
  <c r="I663" i="4"/>
  <c r="K663" i="4" s="1"/>
  <c r="J663" i="4"/>
  <c r="L663" i="4"/>
  <c r="M663" i="4"/>
  <c r="N663" i="4" s="1"/>
  <c r="C664" i="4"/>
  <c r="E664" i="4" s="1"/>
  <c r="D664" i="4"/>
  <c r="F664" i="4"/>
  <c r="H664" i="4" s="1"/>
  <c r="G664" i="4"/>
  <c r="I664" i="4"/>
  <c r="J664" i="4"/>
  <c r="K664" i="4"/>
  <c r="L664" i="4"/>
  <c r="M664" i="4"/>
  <c r="N664" i="4" s="1"/>
  <c r="C665" i="4"/>
  <c r="D665" i="4"/>
  <c r="E665" i="4"/>
  <c r="F665" i="4"/>
  <c r="G665" i="4"/>
  <c r="H665" i="4" s="1"/>
  <c r="I665" i="4"/>
  <c r="K665" i="4" s="1"/>
  <c r="J665" i="4"/>
  <c r="L665" i="4"/>
  <c r="M665" i="4"/>
  <c r="N665" i="4" s="1"/>
  <c r="B2" i="2"/>
  <c r="B3" i="2"/>
  <c r="K549" i="4" l="1"/>
  <c r="K546" i="4"/>
  <c r="H539" i="4"/>
  <c r="H536" i="4"/>
  <c r="H523" i="4"/>
  <c r="E513" i="4"/>
  <c r="K462" i="4"/>
  <c r="K458" i="4"/>
  <c r="N588" i="4"/>
  <c r="K558" i="4"/>
  <c r="H535" i="4"/>
  <c r="H532" i="4"/>
  <c r="N590" i="4"/>
  <c r="K586" i="4"/>
  <c r="N580" i="4"/>
  <c r="K578" i="4"/>
  <c r="N572" i="4"/>
  <c r="H564" i="4"/>
  <c r="K551" i="4"/>
  <c r="K548" i="4"/>
  <c r="H538" i="4"/>
  <c r="H525" i="4"/>
  <c r="H522" i="4"/>
  <c r="E515" i="4"/>
  <c r="E512" i="4"/>
  <c r="N488" i="4"/>
  <c r="N484" i="4"/>
  <c r="N480" i="4"/>
  <c r="N476" i="4"/>
  <c r="N472" i="4"/>
  <c r="K553" i="4"/>
  <c r="K550" i="4"/>
  <c r="H540" i="4"/>
  <c r="H527" i="4"/>
  <c r="H524" i="4"/>
  <c r="E514" i="4"/>
  <c r="N438" i="4"/>
  <c r="E424" i="4"/>
  <c r="E421" i="4"/>
  <c r="N413" i="4"/>
  <c r="N410" i="4"/>
  <c r="N397" i="4"/>
  <c r="K390" i="4"/>
  <c r="K386" i="4"/>
  <c r="K382" i="4"/>
  <c r="K287" i="4"/>
  <c r="N403" i="4"/>
  <c r="N400" i="4"/>
  <c r="K389" i="4"/>
  <c r="K385" i="4"/>
  <c r="K381" i="4"/>
  <c r="N430" i="4"/>
  <c r="N405" i="4"/>
  <c r="N402" i="4"/>
  <c r="K388" i="4"/>
  <c r="K384" i="4"/>
  <c r="K380" i="4"/>
  <c r="N378" i="4"/>
  <c r="E317" i="4"/>
  <c r="N307" i="4"/>
  <c r="H374" i="4"/>
  <c r="E306" i="4"/>
  <c r="K304" i="4"/>
  <c r="N285" i="4"/>
  <c r="H284" i="4"/>
  <c r="K269" i="4"/>
  <c r="E268" i="4"/>
  <c r="E258" i="4"/>
  <c r="E254" i="4"/>
  <c r="E250" i="4"/>
  <c r="N235" i="4"/>
  <c r="K211" i="4"/>
  <c r="H191" i="4"/>
  <c r="H183" i="4"/>
  <c r="H175" i="4"/>
  <c r="E165" i="4"/>
  <c r="E157" i="4"/>
  <c r="H376" i="4"/>
  <c r="E318" i="4"/>
  <c r="K316" i="4"/>
  <c r="E302" i="4"/>
  <c r="K300" i="4"/>
  <c r="N281" i="4"/>
  <c r="H280" i="4"/>
  <c r="K265" i="4"/>
  <c r="E264" i="4"/>
  <c r="N239" i="4"/>
  <c r="K215" i="4"/>
  <c r="H378" i="4"/>
  <c r="E308" i="4"/>
  <c r="K306" i="4"/>
  <c r="N287" i="4"/>
  <c r="H286" i="4"/>
  <c r="E163" i="4"/>
  <c r="E155" i="4"/>
  <c r="N144" i="4"/>
  <c r="E314" i="4"/>
  <c r="K312" i="4"/>
  <c r="N293" i="4"/>
  <c r="H292" i="4"/>
  <c r="N277" i="4"/>
  <c r="H276" i="4"/>
  <c r="K261" i="4"/>
  <c r="E260" i="4"/>
  <c r="E256" i="4"/>
  <c r="E252" i="4"/>
  <c r="N243" i="4"/>
  <c r="N227" i="4"/>
  <c r="K219" i="4"/>
  <c r="K203" i="4"/>
  <c r="H372" i="4"/>
  <c r="E310" i="4"/>
  <c r="K308" i="4"/>
  <c r="N289" i="4"/>
  <c r="H288" i="4"/>
  <c r="N231" i="4"/>
  <c r="K207" i="4"/>
  <c r="M41" i="4"/>
  <c r="M42" i="4"/>
  <c r="M43" i="4"/>
  <c r="M44" i="4"/>
  <c r="M45" i="4"/>
  <c r="M46" i="4"/>
  <c r="M40" i="4"/>
  <c r="M39" i="4"/>
  <c r="J41" i="4"/>
  <c r="J42" i="4"/>
  <c r="J43" i="4"/>
  <c r="J44" i="4"/>
  <c r="J45" i="4"/>
  <c r="J46" i="4"/>
  <c r="J40" i="4"/>
  <c r="J39" i="4"/>
  <c r="G41" i="4"/>
  <c r="G42" i="4"/>
  <c r="G43" i="4"/>
  <c r="G44" i="4"/>
  <c r="G45" i="4"/>
  <c r="G46" i="4"/>
  <c r="G40" i="4"/>
  <c r="G39" i="4"/>
  <c r="D41" i="4"/>
  <c r="D42" i="4"/>
  <c r="D43" i="4"/>
  <c r="D44" i="4"/>
  <c r="D45" i="4"/>
  <c r="D46" i="4"/>
  <c r="D40" i="4"/>
  <c r="D39" i="4"/>
  <c r="M6" i="4"/>
  <c r="M7" i="4"/>
  <c r="M8" i="4"/>
  <c r="M9" i="4"/>
  <c r="M10" i="4"/>
  <c r="M11" i="4"/>
  <c r="M12" i="4"/>
  <c r="M5" i="4"/>
  <c r="J6" i="4"/>
  <c r="J7" i="4"/>
  <c r="J8" i="4"/>
  <c r="J9" i="4"/>
  <c r="J10" i="4"/>
  <c r="J11" i="4"/>
  <c r="J12" i="4"/>
  <c r="G6" i="4"/>
  <c r="G7" i="4"/>
  <c r="G8" i="4"/>
  <c r="G9" i="4"/>
  <c r="G10" i="4"/>
  <c r="G11" i="4"/>
  <c r="G12" i="4"/>
  <c r="D6" i="4"/>
  <c r="D7" i="4"/>
  <c r="D8" i="4"/>
  <c r="D9" i="4"/>
  <c r="D10" i="4"/>
  <c r="D11" i="4"/>
  <c r="D12" i="4"/>
  <c r="J5" i="4"/>
  <c r="G5" i="4"/>
  <c r="D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75" i="4"/>
  <c r="A2" i="5" l="1"/>
  <c r="A4" i="5"/>
  <c r="A6" i="5"/>
  <c r="A7" i="5"/>
  <c r="N10" i="5"/>
  <c r="N11" i="5"/>
  <c r="N15" i="5"/>
  <c r="A11" i="5"/>
  <c r="A12" i="5"/>
  <c r="A13" i="5"/>
  <c r="A14" i="5"/>
  <c r="A16" i="5"/>
  <c r="A17" i="5"/>
  <c r="A18" i="5"/>
  <c r="A19" i="5"/>
  <c r="A21" i="5"/>
  <c r="A22" i="5"/>
  <c r="A23" i="5"/>
  <c r="A24" i="5"/>
  <c r="L24" i="5" l="1"/>
  <c r="L23" i="5"/>
  <c r="L22" i="5"/>
  <c r="L21" i="5"/>
  <c r="L19" i="5"/>
  <c r="L18" i="5"/>
  <c r="L17" i="5"/>
  <c r="L16" i="5"/>
  <c r="B49" i="2" l="1"/>
  <c r="C23" i="5" s="1"/>
  <c r="B39" i="2"/>
  <c r="D16" i="5" s="1"/>
  <c r="B48" i="2"/>
  <c r="C16" i="1" s="1"/>
  <c r="B38" i="2"/>
  <c r="C13" i="1" s="1"/>
  <c r="L14" i="5"/>
  <c r="L13" i="5"/>
  <c r="L12" i="5"/>
  <c r="L11" i="5"/>
  <c r="M69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51" i="4"/>
  <c r="M50" i="4"/>
  <c r="J69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51" i="4"/>
  <c r="J50" i="4"/>
  <c r="G69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51" i="4"/>
  <c r="G50" i="4"/>
  <c r="D69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51" i="4"/>
  <c r="D50" i="4"/>
  <c r="M35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17" i="4"/>
  <c r="M16" i="4"/>
  <c r="J35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17" i="4"/>
  <c r="J16" i="4"/>
  <c r="G35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17" i="4"/>
  <c r="G16" i="4"/>
  <c r="D35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17" i="4"/>
  <c r="D16" i="4"/>
  <c r="B19" i="2"/>
  <c r="B18" i="2"/>
  <c r="B9" i="2"/>
  <c r="E22" i="5" l="1"/>
  <c r="H22" i="5" s="1"/>
  <c r="I22" i="5" s="1"/>
  <c r="E18" i="5"/>
  <c r="H18" i="5" s="1"/>
  <c r="I18" i="5" s="1"/>
  <c r="C2" i="5"/>
  <c r="D2" i="5"/>
  <c r="C18" i="5"/>
  <c r="F18" i="5" s="1"/>
  <c r="E19" i="5"/>
  <c r="H19" i="5" s="1"/>
  <c r="J19" i="5" s="1"/>
  <c r="D17" i="5"/>
  <c r="D19" i="5"/>
  <c r="D18" i="5"/>
  <c r="C16" i="5"/>
  <c r="F16" i="5" s="1"/>
  <c r="C14" i="1" s="1"/>
  <c r="E17" i="5"/>
  <c r="H17" i="5" s="1"/>
  <c r="I17" i="5" s="1"/>
  <c r="C19" i="5"/>
  <c r="F19" i="5" s="1"/>
  <c r="C17" i="5"/>
  <c r="F17" i="5" s="1"/>
  <c r="E16" i="5"/>
  <c r="H16" i="5" s="1"/>
  <c r="J16" i="5" s="1"/>
  <c r="F14" i="1" s="1"/>
  <c r="F23" i="5"/>
  <c r="D24" i="5"/>
  <c r="D21" i="5"/>
  <c r="D17" i="1" s="1"/>
  <c r="D23" i="5"/>
  <c r="D22" i="5"/>
  <c r="C24" i="5"/>
  <c r="F24" i="5" s="1"/>
  <c r="C22" i="5"/>
  <c r="F22" i="5" s="1"/>
  <c r="E23" i="5"/>
  <c r="H23" i="5" s="1"/>
  <c r="I23" i="5" s="1"/>
  <c r="C21" i="5"/>
  <c r="E24" i="5"/>
  <c r="H24" i="5" s="1"/>
  <c r="E21" i="5"/>
  <c r="H21" i="5" s="1"/>
  <c r="F21" i="5"/>
  <c r="C17" i="1" s="1"/>
  <c r="D14" i="1"/>
  <c r="I3" i="5"/>
  <c r="C5" i="5"/>
  <c r="C4" i="5"/>
  <c r="C3" i="5"/>
  <c r="D3" i="5"/>
  <c r="D4" i="5"/>
  <c r="D5" i="5"/>
  <c r="N9" i="5"/>
  <c r="N14" i="5"/>
  <c r="E16" i="1"/>
  <c r="E13" i="1"/>
  <c r="E10" i="1"/>
  <c r="E7" i="1"/>
  <c r="J23" i="2"/>
  <c r="J21" i="2"/>
  <c r="J22" i="2"/>
  <c r="I22" i="2"/>
  <c r="J24" i="2"/>
  <c r="I25" i="2"/>
  <c r="I24" i="2"/>
  <c r="I23" i="2"/>
  <c r="I21" i="2"/>
  <c r="B28" i="2"/>
  <c r="B29" i="2"/>
  <c r="B1" i="2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00" i="4"/>
  <c r="C100" i="4"/>
  <c r="M119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01" i="4"/>
  <c r="M100" i="4"/>
  <c r="J119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01" i="4"/>
  <c r="J100" i="4"/>
  <c r="G119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01" i="4"/>
  <c r="G100" i="4"/>
  <c r="D119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01" i="4"/>
  <c r="D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B96" i="4"/>
  <c r="L7" i="5" s="1"/>
  <c r="D94" i="4"/>
  <c r="D93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76" i="4"/>
  <c r="D75" i="4"/>
  <c r="C80" i="4"/>
  <c r="C88" i="4"/>
  <c r="B71" i="4"/>
  <c r="L6" i="5" s="1"/>
  <c r="H9" i="3"/>
  <c r="H8" i="3"/>
  <c r="H7" i="3"/>
  <c r="H6" i="3"/>
  <c r="B25" i="3"/>
  <c r="B2" i="3"/>
  <c r="N69" i="4"/>
  <c r="K69" i="4"/>
  <c r="H69" i="4"/>
  <c r="E69" i="4"/>
  <c r="N68" i="4"/>
  <c r="K68" i="4"/>
  <c r="H68" i="4"/>
  <c r="E68" i="4"/>
  <c r="N67" i="4"/>
  <c r="K67" i="4"/>
  <c r="H67" i="4"/>
  <c r="E67" i="4"/>
  <c r="N66" i="4"/>
  <c r="K66" i="4"/>
  <c r="H66" i="4"/>
  <c r="E66" i="4"/>
  <c r="N65" i="4"/>
  <c r="K65" i="4"/>
  <c r="H65" i="4"/>
  <c r="E65" i="4"/>
  <c r="N64" i="4"/>
  <c r="K64" i="4"/>
  <c r="H64" i="4"/>
  <c r="E64" i="4"/>
  <c r="N63" i="4"/>
  <c r="K63" i="4"/>
  <c r="H63" i="4"/>
  <c r="E63" i="4"/>
  <c r="N62" i="4"/>
  <c r="K62" i="4"/>
  <c r="H62" i="4"/>
  <c r="E62" i="4"/>
  <c r="N61" i="4"/>
  <c r="K61" i="4"/>
  <c r="H61" i="4"/>
  <c r="E61" i="4"/>
  <c r="N60" i="4"/>
  <c r="K60" i="4"/>
  <c r="H60" i="4"/>
  <c r="E60" i="4"/>
  <c r="N59" i="4"/>
  <c r="K59" i="4"/>
  <c r="H59" i="4"/>
  <c r="E59" i="4"/>
  <c r="N58" i="4"/>
  <c r="K58" i="4"/>
  <c r="H58" i="4"/>
  <c r="E58" i="4"/>
  <c r="N57" i="4"/>
  <c r="K57" i="4"/>
  <c r="H57" i="4"/>
  <c r="E57" i="4"/>
  <c r="N56" i="4"/>
  <c r="K56" i="4"/>
  <c r="H56" i="4"/>
  <c r="E56" i="4"/>
  <c r="N55" i="4"/>
  <c r="K55" i="4"/>
  <c r="H55" i="4"/>
  <c r="E55" i="4"/>
  <c r="N54" i="4"/>
  <c r="K54" i="4"/>
  <c r="H54" i="4"/>
  <c r="E54" i="4"/>
  <c r="N53" i="4"/>
  <c r="K53" i="4"/>
  <c r="H53" i="4"/>
  <c r="E53" i="4"/>
  <c r="N52" i="4"/>
  <c r="K52" i="4"/>
  <c r="H52" i="4"/>
  <c r="E52" i="4"/>
  <c r="N51" i="4"/>
  <c r="K51" i="4"/>
  <c r="H51" i="4"/>
  <c r="E51" i="4"/>
  <c r="N50" i="4"/>
  <c r="K50" i="4"/>
  <c r="H50" i="4"/>
  <c r="E50" i="4"/>
  <c r="N35" i="4"/>
  <c r="K35" i="4"/>
  <c r="H35" i="4"/>
  <c r="E35" i="4"/>
  <c r="N34" i="4"/>
  <c r="K34" i="4"/>
  <c r="H34" i="4"/>
  <c r="E34" i="4"/>
  <c r="N33" i="4"/>
  <c r="K33" i="4"/>
  <c r="H33" i="4"/>
  <c r="E33" i="4"/>
  <c r="N32" i="4"/>
  <c r="K32" i="4"/>
  <c r="H32" i="4"/>
  <c r="E32" i="4"/>
  <c r="N31" i="4"/>
  <c r="K31" i="4"/>
  <c r="H31" i="4"/>
  <c r="E31" i="4"/>
  <c r="N30" i="4"/>
  <c r="K30" i="4"/>
  <c r="H30" i="4"/>
  <c r="E30" i="4"/>
  <c r="N29" i="4"/>
  <c r="K29" i="4"/>
  <c r="H29" i="4"/>
  <c r="E29" i="4"/>
  <c r="N28" i="4"/>
  <c r="K28" i="4"/>
  <c r="H28" i="4"/>
  <c r="E28" i="4"/>
  <c r="N27" i="4"/>
  <c r="K27" i="4"/>
  <c r="H27" i="4"/>
  <c r="E27" i="4"/>
  <c r="N26" i="4"/>
  <c r="K26" i="4"/>
  <c r="H26" i="4"/>
  <c r="E26" i="4"/>
  <c r="N25" i="4"/>
  <c r="K25" i="4"/>
  <c r="H25" i="4"/>
  <c r="E25" i="4"/>
  <c r="N24" i="4"/>
  <c r="K24" i="4"/>
  <c r="H24" i="4"/>
  <c r="E24" i="4"/>
  <c r="N23" i="4"/>
  <c r="K23" i="4"/>
  <c r="H23" i="4"/>
  <c r="E23" i="4"/>
  <c r="N22" i="4"/>
  <c r="K22" i="4"/>
  <c r="H22" i="4"/>
  <c r="E22" i="4"/>
  <c r="N21" i="4"/>
  <c r="K21" i="4"/>
  <c r="H21" i="4"/>
  <c r="E21" i="4"/>
  <c r="N20" i="4"/>
  <c r="K20" i="4"/>
  <c r="H20" i="4"/>
  <c r="E20" i="4"/>
  <c r="N19" i="4"/>
  <c r="K19" i="4"/>
  <c r="H19" i="4"/>
  <c r="E19" i="4"/>
  <c r="N18" i="4"/>
  <c r="K18" i="4"/>
  <c r="H18" i="4"/>
  <c r="E18" i="4"/>
  <c r="N17" i="4"/>
  <c r="K17" i="4"/>
  <c r="H17" i="4"/>
  <c r="E17" i="4"/>
  <c r="N16" i="4"/>
  <c r="K16" i="4"/>
  <c r="H16" i="4"/>
  <c r="E16" i="4"/>
  <c r="G75" i="4"/>
  <c r="J75" i="4"/>
  <c r="M75" i="4"/>
  <c r="G76" i="4"/>
  <c r="J76" i="4"/>
  <c r="M76" i="4"/>
  <c r="G77" i="4"/>
  <c r="J77" i="4"/>
  <c r="M77" i="4"/>
  <c r="G78" i="4"/>
  <c r="J78" i="4"/>
  <c r="M78" i="4"/>
  <c r="G79" i="4"/>
  <c r="J79" i="4"/>
  <c r="M79" i="4"/>
  <c r="G80" i="4"/>
  <c r="J80" i="4"/>
  <c r="M80" i="4"/>
  <c r="G81" i="4"/>
  <c r="J81" i="4"/>
  <c r="M81" i="4"/>
  <c r="G82" i="4"/>
  <c r="J82" i="4"/>
  <c r="M82" i="4"/>
  <c r="G83" i="4"/>
  <c r="J83" i="4"/>
  <c r="M83" i="4"/>
  <c r="M94" i="4"/>
  <c r="J94" i="4"/>
  <c r="G94" i="4"/>
  <c r="M93" i="4"/>
  <c r="J93" i="4"/>
  <c r="G93" i="4"/>
  <c r="M92" i="4"/>
  <c r="J92" i="4"/>
  <c r="G92" i="4"/>
  <c r="M91" i="4"/>
  <c r="J91" i="4"/>
  <c r="G91" i="4"/>
  <c r="M90" i="4"/>
  <c r="J90" i="4"/>
  <c r="G90" i="4"/>
  <c r="M89" i="4"/>
  <c r="J89" i="4"/>
  <c r="G89" i="4"/>
  <c r="M88" i="4"/>
  <c r="J88" i="4"/>
  <c r="G88" i="4"/>
  <c r="M87" i="4"/>
  <c r="J87" i="4"/>
  <c r="G87" i="4"/>
  <c r="M86" i="4"/>
  <c r="J86" i="4"/>
  <c r="G86" i="4"/>
  <c r="M85" i="4"/>
  <c r="J85" i="4"/>
  <c r="G85" i="4"/>
  <c r="M84" i="4"/>
  <c r="J84" i="4"/>
  <c r="G84" i="4"/>
  <c r="D7" i="5" l="1"/>
  <c r="D8" i="1" s="1"/>
  <c r="E5" i="5"/>
  <c r="H5" i="5" s="1"/>
  <c r="J17" i="5"/>
  <c r="J23" i="5"/>
  <c r="J21" i="5"/>
  <c r="F17" i="1" s="1"/>
  <c r="I21" i="5"/>
  <c r="E17" i="1" s="1"/>
  <c r="J24" i="5"/>
  <c r="I24" i="5"/>
  <c r="J22" i="5"/>
  <c r="I19" i="5"/>
  <c r="J18" i="5"/>
  <c r="I16" i="5"/>
  <c r="E14" i="1" s="1"/>
  <c r="D6" i="5"/>
  <c r="D13" i="5"/>
  <c r="E10" i="5"/>
  <c r="N12" i="4"/>
  <c r="N10" i="4"/>
  <c r="N8" i="4"/>
  <c r="N6" i="4"/>
  <c r="N46" i="4"/>
  <c r="N44" i="4"/>
  <c r="N42" i="4"/>
  <c r="N40" i="4"/>
  <c r="K45" i="4"/>
  <c r="E41" i="4"/>
  <c r="K12" i="4"/>
  <c r="K10" i="4"/>
  <c r="K8" i="4"/>
  <c r="K6" i="4"/>
  <c r="K46" i="4"/>
  <c r="K44" i="4"/>
  <c r="K42" i="4"/>
  <c r="K40" i="4"/>
  <c r="K39" i="4"/>
  <c r="H12" i="4"/>
  <c r="H10" i="4"/>
  <c r="H8" i="4"/>
  <c r="H6" i="4"/>
  <c r="H46" i="4"/>
  <c r="H44" i="4"/>
  <c r="H42" i="4"/>
  <c r="H40" i="4"/>
  <c r="E12" i="4"/>
  <c r="E10" i="4"/>
  <c r="E8" i="4"/>
  <c r="E6" i="4"/>
  <c r="E46" i="4"/>
  <c r="E44" i="4"/>
  <c r="E42" i="4"/>
  <c r="E40" i="4"/>
  <c r="K7" i="4"/>
  <c r="K43" i="4"/>
  <c r="N11" i="4"/>
  <c r="N9" i="4"/>
  <c r="N7" i="4"/>
  <c r="N5" i="4"/>
  <c r="N45" i="4"/>
  <c r="N43" i="4"/>
  <c r="N41" i="4"/>
  <c r="N39" i="4"/>
  <c r="K9" i="4"/>
  <c r="K5" i="4"/>
  <c r="K41" i="4"/>
  <c r="K11" i="4"/>
  <c r="H11" i="4"/>
  <c r="H9" i="4"/>
  <c r="H7" i="4"/>
  <c r="H5" i="4"/>
  <c r="H45" i="4"/>
  <c r="H43" i="4"/>
  <c r="H41" i="4"/>
  <c r="H39" i="4"/>
  <c r="E9" i="4"/>
  <c r="E7" i="4"/>
  <c r="E5" i="4"/>
  <c r="E45" i="4"/>
  <c r="E39" i="4"/>
  <c r="E11" i="4"/>
  <c r="E43" i="4"/>
  <c r="C75" i="4"/>
  <c r="E75" i="4" s="1"/>
  <c r="C87" i="4"/>
  <c r="E87" i="4" s="1"/>
  <c r="C79" i="4"/>
  <c r="H82" i="4"/>
  <c r="K77" i="4"/>
  <c r="C94" i="4"/>
  <c r="E94" i="4" s="1"/>
  <c r="C86" i="4"/>
  <c r="E86" i="4" s="1"/>
  <c r="C78" i="4"/>
  <c r="E78" i="4" s="1"/>
  <c r="H89" i="4"/>
  <c r="K92" i="4"/>
  <c r="C93" i="4"/>
  <c r="E93" i="4" s="1"/>
  <c r="C85" i="4"/>
  <c r="E85" i="4" s="1"/>
  <c r="C77" i="4"/>
  <c r="E77" i="4" s="1"/>
  <c r="H88" i="4"/>
  <c r="N88" i="4"/>
  <c r="N80" i="4"/>
  <c r="C92" i="4"/>
  <c r="E92" i="4" s="1"/>
  <c r="C84" i="4"/>
  <c r="E84" i="4" s="1"/>
  <c r="C76" i="4"/>
  <c r="H79" i="4"/>
  <c r="N75" i="4"/>
  <c r="N79" i="4"/>
  <c r="C91" i="4"/>
  <c r="E91" i="4" s="1"/>
  <c r="C83" i="4"/>
  <c r="E83" i="4" s="1"/>
  <c r="H78" i="4"/>
  <c r="K89" i="4"/>
  <c r="N94" i="4"/>
  <c r="C90" i="4"/>
  <c r="E90" i="4" s="1"/>
  <c r="C82" i="4"/>
  <c r="E82" i="4" s="1"/>
  <c r="H93" i="4"/>
  <c r="H85" i="4"/>
  <c r="H77" i="4"/>
  <c r="K88" i="4"/>
  <c r="K81" i="4"/>
  <c r="C89" i="4"/>
  <c r="E89" i="4" s="1"/>
  <c r="C81" i="4"/>
  <c r="E81" i="4" s="1"/>
  <c r="H92" i="4"/>
  <c r="N92" i="4"/>
  <c r="N84" i="4"/>
  <c r="C7" i="5"/>
  <c r="F7" i="5" s="1"/>
  <c r="E3" i="5"/>
  <c r="D14" i="5"/>
  <c r="D11" i="5"/>
  <c r="D9" i="5"/>
  <c r="D12" i="5"/>
  <c r="C13" i="5"/>
  <c r="F13" i="5" s="1"/>
  <c r="E9" i="5"/>
  <c r="D10" i="5"/>
  <c r="E11" i="5"/>
  <c r="H11" i="5" s="1"/>
  <c r="I11" i="5" s="1"/>
  <c r="E14" i="5"/>
  <c r="H14" i="5" s="1"/>
  <c r="I14" i="5" s="1"/>
  <c r="E13" i="5"/>
  <c r="H13" i="5" s="1"/>
  <c r="I13" i="5" s="1"/>
  <c r="E12" i="5"/>
  <c r="H12" i="5" s="1"/>
  <c r="J12" i="5" s="1"/>
  <c r="C10" i="5"/>
  <c r="C9" i="5"/>
  <c r="C12" i="5"/>
  <c r="F12" i="5" s="1"/>
  <c r="C14" i="5"/>
  <c r="F14" i="5" s="1"/>
  <c r="C11" i="5"/>
  <c r="F11" i="5" s="1"/>
  <c r="H86" i="4"/>
  <c r="H117" i="4"/>
  <c r="H109" i="4"/>
  <c r="K105" i="4"/>
  <c r="E117" i="4"/>
  <c r="E109" i="4"/>
  <c r="E119" i="4"/>
  <c r="H101" i="4"/>
  <c r="H118" i="4"/>
  <c r="H110" i="4"/>
  <c r="H102" i="4"/>
  <c r="H113" i="4"/>
  <c r="K82" i="4"/>
  <c r="H105" i="4"/>
  <c r="K117" i="4"/>
  <c r="K109" i="4"/>
  <c r="N113" i="4"/>
  <c r="N105" i="4"/>
  <c r="H108" i="4"/>
  <c r="K103" i="4"/>
  <c r="K100" i="4"/>
  <c r="H116" i="4"/>
  <c r="N116" i="4"/>
  <c r="H81" i="4"/>
  <c r="N106" i="4"/>
  <c r="H87" i="4"/>
  <c r="K86" i="4"/>
  <c r="K108" i="4"/>
  <c r="H111" i="4"/>
  <c r="H103" i="4"/>
  <c r="N103" i="4"/>
  <c r="K78" i="4"/>
  <c r="K119" i="4"/>
  <c r="E101" i="4"/>
  <c r="H119" i="4"/>
  <c r="N119" i="4"/>
  <c r="N108" i="4"/>
  <c r="E118" i="4"/>
  <c r="E110" i="4"/>
  <c r="E102" i="4"/>
  <c r="H90" i="4"/>
  <c r="N83" i="4"/>
  <c r="H114" i="4"/>
  <c r="H106" i="4"/>
  <c r="K118" i="4"/>
  <c r="K110" i="4"/>
  <c r="K102" i="4"/>
  <c r="N114" i="4"/>
  <c r="K84" i="4"/>
  <c r="K76" i="4"/>
  <c r="N89" i="4"/>
  <c r="N81" i="4"/>
  <c r="H100" i="4"/>
  <c r="H112" i="4"/>
  <c r="H104" i="4"/>
  <c r="K116" i="4"/>
  <c r="N100" i="4"/>
  <c r="N112" i="4"/>
  <c r="N104" i="4"/>
  <c r="K93" i="4"/>
  <c r="K85" i="4"/>
  <c r="H115" i="4"/>
  <c r="H107" i="4"/>
  <c r="K111" i="4"/>
  <c r="N115" i="4"/>
  <c r="N107" i="4"/>
  <c r="K83" i="4"/>
  <c r="K75" i="4"/>
  <c r="E116" i="4"/>
  <c r="E108" i="4"/>
  <c r="K101" i="4"/>
  <c r="N87" i="4"/>
  <c r="K107" i="4"/>
  <c r="E107" i="4"/>
  <c r="K115" i="4"/>
  <c r="N111" i="4"/>
  <c r="E115" i="4"/>
  <c r="K113" i="4"/>
  <c r="H80" i="4"/>
  <c r="E76" i="4"/>
  <c r="E100" i="4"/>
  <c r="N86" i="4"/>
  <c r="E106" i="4"/>
  <c r="H84" i="4"/>
  <c r="H76" i="4"/>
  <c r="K80" i="4"/>
  <c r="N93" i="4"/>
  <c r="N85" i="4"/>
  <c r="N77" i="4"/>
  <c r="E113" i="4"/>
  <c r="E105" i="4"/>
  <c r="K114" i="4"/>
  <c r="K106" i="4"/>
  <c r="N110" i="4"/>
  <c r="N118" i="4"/>
  <c r="N102" i="4"/>
  <c r="H91" i="4"/>
  <c r="H83" i="4"/>
  <c r="H75" i="4"/>
  <c r="K87" i="4"/>
  <c r="K79" i="4"/>
  <c r="N76" i="4"/>
  <c r="E79" i="4"/>
  <c r="E112" i="4"/>
  <c r="E104" i="4"/>
  <c r="N117" i="4"/>
  <c r="N109" i="4"/>
  <c r="N101" i="4"/>
  <c r="K91" i="4"/>
  <c r="H94" i="4"/>
  <c r="N78" i="4"/>
  <c r="E114" i="4"/>
  <c r="K90" i="4"/>
  <c r="K94" i="4"/>
  <c r="N91" i="4"/>
  <c r="E111" i="4"/>
  <c r="E103" i="4"/>
  <c r="K112" i="4"/>
  <c r="K104" i="4"/>
  <c r="N90" i="4"/>
  <c r="N82" i="4"/>
  <c r="E88" i="4"/>
  <c r="E80" i="4"/>
  <c r="E2" i="5" l="1"/>
  <c r="G9" i="5" s="1"/>
  <c r="D11" i="1"/>
  <c r="C6" i="5"/>
  <c r="F6" i="5" s="1"/>
  <c r="E7" i="5"/>
  <c r="H7" i="5" s="1"/>
  <c r="I7" i="5" s="1"/>
  <c r="E6" i="5"/>
  <c r="H6" i="5" s="1"/>
  <c r="I6" i="5" s="1"/>
  <c r="J13" i="5"/>
  <c r="E4" i="5"/>
  <c r="J11" i="5"/>
  <c r="I12" i="5"/>
  <c r="J14" i="5"/>
  <c r="I5" i="5"/>
  <c r="J5" i="5"/>
  <c r="G2" i="5" l="1"/>
  <c r="H2" i="5" s="1"/>
  <c r="I2" i="5" s="1"/>
  <c r="F2" i="5"/>
  <c r="G4" i="5"/>
  <c r="H4" i="5" s="1"/>
  <c r="I4" i="5" s="1"/>
  <c r="F4" i="5"/>
  <c r="F10" i="5" s="1"/>
  <c r="K4" i="5"/>
  <c r="K10" i="5" s="1"/>
  <c r="G10" i="5"/>
  <c r="H10" i="5" s="1"/>
  <c r="J10" i="5" s="1"/>
  <c r="K2" i="5"/>
  <c r="H9" i="5"/>
  <c r="J7" i="5"/>
  <c r="J6" i="5"/>
  <c r="C8" i="1" l="1"/>
  <c r="J2" i="5"/>
  <c r="E8" i="1"/>
  <c r="J9" i="5"/>
  <c r="F11" i="1" s="1"/>
  <c r="I9" i="5"/>
  <c r="F9" i="5"/>
  <c r="C11" i="1" s="1"/>
  <c r="K9" i="5"/>
  <c r="C10" i="1" s="1"/>
  <c r="C7" i="1"/>
  <c r="I10" i="5"/>
  <c r="J4" i="5"/>
  <c r="F8" i="1" l="1"/>
  <c r="F18" i="1" s="1"/>
  <c r="E11" i="1"/>
</calcChain>
</file>

<file path=xl/sharedStrings.xml><?xml version="1.0" encoding="utf-8"?>
<sst xmlns="http://schemas.openxmlformats.org/spreadsheetml/2006/main" count="1513" uniqueCount="145">
  <si>
    <t>Enter Yearly Salary</t>
  </si>
  <si>
    <t>Employee Type</t>
  </si>
  <si>
    <t xml:space="preserve"> Coverage Level</t>
  </si>
  <si>
    <t>Per Paycheck Amount</t>
  </si>
  <si>
    <t>Plan Name</t>
  </si>
  <si>
    <t>Per Paycheck Total</t>
  </si>
  <si>
    <t>This calculator is provided for information purposes only. All calculations are estimates, and may differ from the actual amounts deducted from payroll.</t>
  </si>
  <si>
    <t>Employee Type Indicator</t>
  </si>
  <si>
    <t>12 Month</t>
  </si>
  <si>
    <t>Single</t>
  </si>
  <si>
    <t>Family</t>
  </si>
  <si>
    <t>EHP</t>
  </si>
  <si>
    <t>SINGLE</t>
  </si>
  <si>
    <t>2 ADULTS</t>
  </si>
  <si>
    <t>PARENT/CHILD(REN)</t>
  </si>
  <si>
    <t>FAMILY</t>
  </si>
  <si>
    <t>Vlook up Indicator</t>
  </si>
  <si>
    <t>Annual Salary</t>
  </si>
  <si>
    <t>%</t>
  </si>
  <si>
    <t>Monthly</t>
  </si>
  <si>
    <t>Paid Monthly for 12 Months</t>
  </si>
  <si>
    <t>Up to $40,000</t>
  </si>
  <si>
    <t>$40,001- $50,000</t>
  </si>
  <si>
    <t>$50,001- $60,000</t>
  </si>
  <si>
    <t>$60,001- $70,000</t>
  </si>
  <si>
    <t>$70,001- $80,000</t>
  </si>
  <si>
    <t>$80,001- $90,000</t>
  </si>
  <si>
    <t>$90,001- $100,000</t>
  </si>
  <si>
    <t>$100,001- $125,000</t>
  </si>
  <si>
    <t>0-20,000</t>
  </si>
  <si>
    <t>20,000-24,999</t>
  </si>
  <si>
    <t>25,000-29,999</t>
  </si>
  <si>
    <t>30,000-34,999</t>
  </si>
  <si>
    <t>35,000-39,999</t>
  </si>
  <si>
    <t>40,000-44,999</t>
  </si>
  <si>
    <t>45,000-49,999</t>
  </si>
  <si>
    <t>50,000-54,999</t>
  </si>
  <si>
    <t>55,000-59,999</t>
  </si>
  <si>
    <t>60,000-64,999</t>
  </si>
  <si>
    <t>65,000-69,999</t>
  </si>
  <si>
    <t>70,000-74,999</t>
  </si>
  <si>
    <t>75,000-79,999</t>
  </si>
  <si>
    <t>80,000-84,999</t>
  </si>
  <si>
    <t>85,000-89,999</t>
  </si>
  <si>
    <t>90,000-94,999</t>
  </si>
  <si>
    <t>95,000-99,999</t>
  </si>
  <si>
    <t>100,000-104,999</t>
  </si>
  <si>
    <t>105,000-109,999</t>
  </si>
  <si>
    <t>110,000 +</t>
  </si>
  <si>
    <t>H/W</t>
  </si>
  <si>
    <t>P/C</t>
  </si>
  <si>
    <t>Parent/Child(ren)</t>
  </si>
  <si>
    <t>Waive</t>
  </si>
  <si>
    <t>Medical Indicator</t>
  </si>
  <si>
    <t>Medical Coverage Level</t>
  </si>
  <si>
    <t>Contribution Calculator</t>
  </si>
  <si>
    <t>10 Month</t>
  </si>
  <si>
    <t>GSP</t>
  </si>
  <si>
    <t>Medical OR Medical/Rx</t>
  </si>
  <si>
    <t>Rx (if Freestanding)</t>
  </si>
  <si>
    <t>Rx Indicator</t>
  </si>
  <si>
    <t>Rx Coverage Level</t>
  </si>
  <si>
    <t>Dental</t>
  </si>
  <si>
    <t>Dental Indicator</t>
  </si>
  <si>
    <t>Dental Coverage Level</t>
  </si>
  <si>
    <t>Vision</t>
  </si>
  <si>
    <t>Vision Indicator</t>
  </si>
  <si>
    <t>Vision Coverage Level</t>
  </si>
  <si>
    <t>Rx 3</t>
  </si>
  <si>
    <t>Rx 4</t>
  </si>
  <si>
    <t>Dental 2</t>
  </si>
  <si>
    <t>Dental 3</t>
  </si>
  <si>
    <t>Dental 4</t>
  </si>
  <si>
    <t>Vision 1</t>
  </si>
  <si>
    <t>Vision 2</t>
  </si>
  <si>
    <t>Vision 3</t>
  </si>
  <si>
    <t>Vision 4</t>
  </si>
  <si>
    <t>Chapter 78 - Year 4</t>
  </si>
  <si>
    <t>Chapter 78 - Year 3.5</t>
  </si>
  <si>
    <t>Chapter 78 - Year 3</t>
  </si>
  <si>
    <t>Contribution Type</t>
  </si>
  <si>
    <t>Structure Names</t>
  </si>
  <si>
    <t>IF this is a buy up, what is the base plan?
If not, pick its own plan name.</t>
  </si>
  <si>
    <t>All Options Medical</t>
  </si>
  <si>
    <t>All Options Rx</t>
  </si>
  <si>
    <t>All Options Dental</t>
  </si>
  <si>
    <t>All Options Vision</t>
  </si>
  <si>
    <t xml:space="preserve">Employee Salary </t>
  </si>
  <si>
    <t>Chapter 78 Indicator</t>
  </si>
  <si>
    <t>Chapter 44 Indicator</t>
  </si>
  <si>
    <t>Percent</t>
  </si>
  <si>
    <t>Monthly Cost</t>
  </si>
  <si>
    <t>Employee Monthy</t>
  </si>
  <si>
    <t>EHP - Chapter 78</t>
  </si>
  <si>
    <t>GSP - Chapter 78</t>
  </si>
  <si>
    <t>Employee Monthly</t>
  </si>
  <si>
    <t>EHP Rx - Chapter 78</t>
  </si>
  <si>
    <t>GSP Rx - Chapter 78</t>
  </si>
  <si>
    <t>EHP Rx</t>
  </si>
  <si>
    <t>GSP Rx</t>
  </si>
  <si>
    <t>Rx 5</t>
  </si>
  <si>
    <t>Rx 6</t>
  </si>
  <si>
    <t>Rx Coverage</t>
  </si>
  <si>
    <t>Dental Coverage</t>
  </si>
  <si>
    <t>Vision Coverage</t>
  </si>
  <si>
    <t>CHP 78 vs CHP 44</t>
  </si>
  <si>
    <t>Final Amount</t>
  </si>
  <si>
    <t>Plan #</t>
  </si>
  <si>
    <t>10 vs 12</t>
  </si>
  <si>
    <t>Final Percent</t>
  </si>
  <si>
    <t>If EHP/GSP is picked</t>
  </si>
  <si>
    <t>If tier matches</t>
  </si>
  <si>
    <t>If Plan matches</t>
  </si>
  <si>
    <t>Validation Test 1</t>
  </si>
  <si>
    <t>Validation Test 2</t>
  </si>
  <si>
    <t>NON EHP/GSP picked</t>
  </si>
  <si>
    <t>EHP/GSP Rx picked</t>
  </si>
  <si>
    <t>Per Paycheck</t>
  </si>
  <si>
    <t>Custom 4</t>
  </si>
  <si>
    <t>Custom 3</t>
  </si>
  <si>
    <t>Custom 2</t>
  </si>
  <si>
    <t>Custom 1</t>
  </si>
  <si>
    <t>Contribution Structure</t>
  </si>
  <si>
    <t>Monthly Total Premium</t>
  </si>
  <si>
    <t>Percent of Premium</t>
  </si>
  <si>
    <t>Buy-up indicator</t>
  </si>
  <si>
    <t>Rx Plan</t>
  </si>
  <si>
    <t>OAMC 10</t>
  </si>
  <si>
    <t>OAMC 15</t>
  </si>
  <si>
    <t>OAMC 1525</t>
  </si>
  <si>
    <t>OAMC 20</t>
  </si>
  <si>
    <t>OAMC 2035</t>
  </si>
  <si>
    <t>HDHP</t>
  </si>
  <si>
    <t>HMO 10</t>
  </si>
  <si>
    <t>HMO 1525</t>
  </si>
  <si>
    <t>HMO 20</t>
  </si>
  <si>
    <t>HMO 2035</t>
  </si>
  <si>
    <t>PPO</t>
  </si>
  <si>
    <t>Cost for Medical and Prescription combined</t>
  </si>
  <si>
    <t>NJ EHP</t>
  </si>
  <si>
    <t>Member/Spouse</t>
  </si>
  <si>
    <t>01/01/23 - 12/31/23  Effective</t>
  </si>
  <si>
    <t>Jefferson Township Board of Education</t>
  </si>
  <si>
    <t>NJ GSP</t>
  </si>
  <si>
    <t>Medical &amp; Rx Coverage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</si>
</sst>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8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i/>
      <sz val="9"/>
      <color rgb="FF231F20"/>
      <name val="Arial"/>
      <family val="2"/>
    </font>
    <font>
      <b/>
      <sz val="10"/>
      <name val="Arial"/>
      <family val="2"/>
    </font>
    <font>
      <sz val="10"/>
      <color rgb="FF00386B"/>
      <name val="Calibri"/>
      <family val="2"/>
      <scheme val="minor"/>
    </font>
    <font>
      <b/>
      <sz val="10"/>
      <color rgb="FF00386B"/>
      <name val="Calibri"/>
      <family val="2"/>
      <scheme val="minor"/>
    </font>
    <font>
      <b/>
      <sz val="12"/>
      <color rgb="FF00386B"/>
      <name val="Garamond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28"/>
      <color rgb="FF1837D2"/>
      <name val="Arial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6"/>
      <color rgb="FF1837D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2D6B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53">
    <xf numFmtId="0" fontId="0" fillId="0" borderId="0" xfId="0"/>
    <xf numFmtId="0" fontId="0" fillId="2" borderId="0" xfId="0" applyFill="1" applyProtection="1">
      <protection hidden="1"/>
    </xf>
    <xf numFmtId="0" fontId="17" fillId="2" borderId="19" xfId="0" applyFont="1" applyFill="1" applyBorder="1" applyProtection="1">
      <protection hidden="1"/>
    </xf>
    <xf numFmtId="0" fontId="0" fillId="2" borderId="19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18" fillId="5" borderId="19" xfId="0" applyFont="1" applyFill="1" applyBorder="1" applyProtection="1">
      <protection locked="0"/>
    </xf>
    <xf numFmtId="0" fontId="11" fillId="2" borderId="0" xfId="0" applyFont="1" applyFill="1" applyBorder="1" applyAlignment="1" applyProtection="1">
      <alignment horizontal="center"/>
      <protection hidden="1"/>
    </xf>
    <xf numFmtId="0" fontId="0" fillId="2" borderId="0" xfId="0" applyFill="1"/>
    <xf numFmtId="0" fontId="0" fillId="2" borderId="32" xfId="0" applyFill="1" applyBorder="1" applyProtection="1">
      <protection hidden="1"/>
    </xf>
    <xf numFmtId="0" fontId="0" fillId="2" borderId="36" xfId="0" applyFill="1" applyBorder="1" applyProtection="1">
      <protection hidden="1"/>
    </xf>
    <xf numFmtId="0" fontId="0" fillId="2" borderId="51" xfId="0" applyFill="1" applyBorder="1" applyProtection="1">
      <protection hidden="1"/>
    </xf>
    <xf numFmtId="0" fontId="17" fillId="2" borderId="19" xfId="0" applyFont="1" applyFill="1" applyBorder="1"/>
    <xf numFmtId="10" fontId="0" fillId="2" borderId="19" xfId="2" applyNumberFormat="1" applyFont="1" applyFill="1" applyBorder="1" applyAlignment="1">
      <alignment horizontal="right"/>
    </xf>
    <xf numFmtId="164" fontId="0" fillId="2" borderId="19" xfId="0" applyNumberFormat="1" applyFill="1" applyBorder="1" applyAlignment="1">
      <alignment horizontal="right"/>
    </xf>
    <xf numFmtId="10" fontId="17" fillId="2" borderId="19" xfId="2" applyNumberFormat="1" applyFont="1" applyFill="1" applyBorder="1" applyAlignment="1">
      <alignment horizontal="right"/>
    </xf>
    <xf numFmtId="164" fontId="17" fillId="2" borderId="19" xfId="0" applyNumberFormat="1" applyFont="1" applyFill="1" applyBorder="1" applyAlignment="1">
      <alignment horizontal="right"/>
    </xf>
    <xf numFmtId="0" fontId="17" fillId="2" borderId="19" xfId="0" applyFont="1" applyFill="1" applyBorder="1" applyAlignment="1">
      <alignment horizontal="right"/>
    </xf>
    <xf numFmtId="164" fontId="0" fillId="2" borderId="19" xfId="0" applyNumberFormat="1" applyFill="1" applyBorder="1"/>
    <xf numFmtId="164" fontId="0" fillId="2" borderId="19" xfId="1" applyNumberFormat="1" applyFont="1" applyFill="1" applyBorder="1"/>
    <xf numFmtId="164" fontId="17" fillId="2" borderId="42" xfId="0" applyNumberFormat="1" applyFont="1" applyFill="1" applyBorder="1" applyAlignment="1">
      <alignment horizontal="right"/>
    </xf>
    <xf numFmtId="164" fontId="0" fillId="2" borderId="42" xfId="0" applyNumberFormat="1" applyFill="1" applyBorder="1" applyAlignment="1">
      <alignment horizontal="right"/>
    </xf>
    <xf numFmtId="0" fontId="17" fillId="2" borderId="19" xfId="0" applyFont="1" applyFill="1" applyBorder="1" applyAlignment="1">
      <alignment horizontal="center"/>
    </xf>
    <xf numFmtId="164" fontId="0" fillId="2" borderId="19" xfId="1" applyNumberFormat="1" applyFont="1" applyFill="1" applyBorder="1" applyAlignment="1">
      <alignment horizontal="right"/>
    </xf>
    <xf numFmtId="0" fontId="0" fillId="2" borderId="39" xfId="0" applyFill="1" applyBorder="1" applyProtection="1">
      <protection hidden="1"/>
    </xf>
    <xf numFmtId="0" fontId="0" fillId="2" borderId="21" xfId="0" applyFill="1" applyBorder="1" applyProtection="1">
      <protection hidden="1"/>
    </xf>
    <xf numFmtId="165" fontId="2" fillId="6" borderId="3" xfId="1" applyNumberFormat="1" applyFont="1" applyFill="1" applyBorder="1" applyAlignment="1" applyProtection="1">
      <alignment horizontal="left" vertical="center"/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2" fillId="6" borderId="0" xfId="0" applyFont="1" applyFill="1" applyAlignment="1" applyProtection="1">
      <alignment horizontal="left" vertical="center"/>
      <protection locked="0"/>
    </xf>
    <xf numFmtId="0" fontId="2" fillId="6" borderId="13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Protection="1"/>
    <xf numFmtId="0" fontId="4" fillId="2" borderId="0" xfId="0" applyFont="1" applyFill="1" applyProtection="1"/>
    <xf numFmtId="0" fontId="0" fillId="2" borderId="0" xfId="0" applyFill="1" applyProtection="1"/>
    <xf numFmtId="0" fontId="5" fillId="3" borderId="2" xfId="0" applyFont="1" applyFill="1" applyBorder="1" applyProtection="1"/>
    <xf numFmtId="0" fontId="19" fillId="2" borderId="0" xfId="0" applyFont="1" applyFill="1" applyProtection="1"/>
    <xf numFmtId="0" fontId="5" fillId="3" borderId="4" xfId="0" applyFont="1" applyFill="1" applyBorder="1" applyProtection="1"/>
    <xf numFmtId="0" fontId="6" fillId="2" borderId="0" xfId="0" applyFont="1" applyFill="1" applyProtection="1"/>
    <xf numFmtId="0" fontId="5" fillId="2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10" fontId="5" fillId="2" borderId="8" xfId="2" applyNumberFormat="1" applyFont="1" applyFill="1" applyBorder="1" applyAlignment="1" applyProtection="1">
      <alignment horizontal="center" vertical="center"/>
    </xf>
    <xf numFmtId="164" fontId="5" fillId="2" borderId="14" xfId="1" applyNumberFormat="1" applyFont="1" applyFill="1" applyBorder="1" applyAlignment="1" applyProtection="1">
      <alignment horizontal="center" vertical="center"/>
    </xf>
    <xf numFmtId="164" fontId="5" fillId="2" borderId="15" xfId="0" applyNumberFormat="1" applyFont="1" applyFill="1" applyBorder="1" applyAlignment="1" applyProtection="1">
      <alignment horizontal="center" vertical="center"/>
    </xf>
    <xf numFmtId="164" fontId="8" fillId="2" borderId="15" xfId="0" applyNumberFormat="1" applyFont="1" applyFill="1" applyBorder="1" applyAlignment="1" applyProtection="1">
      <alignment horizontal="center"/>
    </xf>
    <xf numFmtId="0" fontId="9" fillId="2" borderId="0" xfId="0" applyFont="1" applyFill="1" applyProtection="1"/>
    <xf numFmtId="0" fontId="10" fillId="2" borderId="0" xfId="0" applyFont="1" applyFill="1" applyAlignment="1" applyProtection="1">
      <alignment vertical="center"/>
    </xf>
    <xf numFmtId="0" fontId="17" fillId="2" borderId="0" xfId="0" applyFont="1" applyFill="1"/>
    <xf numFmtId="0" fontId="24" fillId="2" borderId="0" xfId="0" applyFont="1" applyFill="1" applyProtection="1"/>
    <xf numFmtId="0" fontId="0" fillId="5" borderId="19" xfId="0" applyFill="1" applyBorder="1" applyProtection="1">
      <protection locked="0"/>
    </xf>
    <xf numFmtId="0" fontId="0" fillId="5" borderId="19" xfId="0" applyFill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hidden="1"/>
    </xf>
    <xf numFmtId="0" fontId="13" fillId="4" borderId="20" xfId="0" applyFont="1" applyFill="1" applyBorder="1" applyAlignment="1" applyProtection="1">
      <alignment horizontal="center"/>
      <protection hidden="1"/>
    </xf>
    <xf numFmtId="0" fontId="13" fillId="4" borderId="1" xfId="0" applyFont="1" applyFill="1" applyBorder="1" applyAlignment="1" applyProtection="1">
      <alignment horizontal="center"/>
      <protection hidden="1"/>
    </xf>
    <xf numFmtId="0" fontId="13" fillId="4" borderId="23" xfId="0" applyFont="1" applyFill="1" applyBorder="1" applyAlignment="1" applyProtection="1">
      <alignment horizontal="center"/>
      <protection hidden="1"/>
    </xf>
    <xf numFmtId="0" fontId="12" fillId="4" borderId="1" xfId="0" applyFont="1" applyFill="1" applyBorder="1" applyAlignment="1" applyProtection="1">
      <alignment horizontal="center" vertical="center"/>
      <protection hidden="1"/>
    </xf>
    <xf numFmtId="0" fontId="12" fillId="4" borderId="24" xfId="0" applyFont="1" applyFill="1" applyBorder="1" applyAlignment="1" applyProtection="1">
      <alignment horizontal="center" vertical="center"/>
      <protection hidden="1"/>
    </xf>
    <xf numFmtId="0" fontId="15" fillId="0" borderId="41" xfId="0" applyFont="1" applyBorder="1" applyAlignment="1" applyProtection="1">
      <alignment horizontal="center"/>
      <protection hidden="1"/>
    </xf>
    <xf numFmtId="10" fontId="15" fillId="0" borderId="40" xfId="0" applyNumberFormat="1" applyFont="1" applyBorder="1" applyAlignment="1" applyProtection="1">
      <alignment horizontal="center"/>
      <protection hidden="1"/>
    </xf>
    <xf numFmtId="10" fontId="15" fillId="0" borderId="41" xfId="0" applyNumberFormat="1" applyFont="1" applyBorder="1" applyAlignment="1" applyProtection="1">
      <alignment horizontal="center"/>
      <protection hidden="1"/>
    </xf>
    <xf numFmtId="0" fontId="15" fillId="0" borderId="36" xfId="0" applyFont="1" applyBorder="1" applyAlignment="1" applyProtection="1">
      <alignment horizontal="center"/>
      <protection hidden="1"/>
    </xf>
    <xf numFmtId="10" fontId="15" fillId="0" borderId="34" xfId="0" applyNumberFormat="1" applyFont="1" applyBorder="1" applyAlignment="1" applyProtection="1">
      <alignment horizontal="center"/>
      <protection hidden="1"/>
    </xf>
    <xf numFmtId="10" fontId="15" fillId="0" borderId="36" xfId="0" applyNumberFormat="1" applyFont="1" applyBorder="1" applyAlignment="1" applyProtection="1">
      <alignment horizontal="center"/>
      <protection hidden="1"/>
    </xf>
    <xf numFmtId="0" fontId="15" fillId="0" borderId="39" xfId="0" applyFont="1" applyBorder="1" applyAlignment="1" applyProtection="1">
      <alignment horizontal="center"/>
      <protection hidden="1"/>
    </xf>
    <xf numFmtId="10" fontId="15" fillId="0" borderId="37" xfId="0" applyNumberFormat="1" applyFont="1" applyBorder="1" applyAlignment="1" applyProtection="1">
      <alignment horizontal="center"/>
      <protection hidden="1"/>
    </xf>
    <xf numFmtId="10" fontId="15" fillId="0" borderId="39" xfId="0" applyNumberFormat="1" applyFont="1" applyBorder="1" applyAlignment="1" applyProtection="1">
      <alignment horizontal="center"/>
      <protection hidden="1"/>
    </xf>
    <xf numFmtId="0" fontId="0" fillId="2" borderId="55" xfId="0" applyFill="1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Protection="1">
      <protection hidden="1"/>
    </xf>
    <xf numFmtId="0" fontId="16" fillId="3" borderId="0" xfId="0" applyFont="1" applyFill="1" applyAlignment="1" applyProtection="1">
      <alignment horizontal="center"/>
      <protection locked="0"/>
    </xf>
    <xf numFmtId="0" fontId="12" fillId="4" borderId="1" xfId="3" applyFont="1" applyFill="1" applyBorder="1" applyAlignment="1" applyProtection="1">
      <alignment horizontal="center" vertical="center"/>
      <protection hidden="1"/>
    </xf>
    <xf numFmtId="0" fontId="12" fillId="4" borderId="23" xfId="3" applyFont="1" applyFill="1" applyBorder="1" applyAlignment="1" applyProtection="1">
      <alignment horizontal="center" vertical="center"/>
      <protection hidden="1"/>
    </xf>
    <xf numFmtId="0" fontId="12" fillId="4" borderId="25" xfId="0" applyFont="1" applyFill="1" applyBorder="1" applyAlignment="1" applyProtection="1">
      <alignment horizontal="center" vertical="center"/>
      <protection hidden="1"/>
    </xf>
    <xf numFmtId="0" fontId="12" fillId="4" borderId="25" xfId="0" applyFont="1" applyFill="1" applyBorder="1" applyAlignment="1" applyProtection="1">
      <alignment horizontal="center" vertical="center" wrapText="1"/>
      <protection hidden="1"/>
    </xf>
    <xf numFmtId="0" fontId="12" fillId="4" borderId="26" xfId="0" applyFont="1" applyFill="1" applyBorder="1" applyAlignment="1" applyProtection="1">
      <alignment horizontal="center" vertical="center"/>
      <protection hidden="1"/>
    </xf>
    <xf numFmtId="0" fontId="12" fillId="4" borderId="27" xfId="0" applyFont="1" applyFill="1" applyBorder="1" applyAlignment="1" applyProtection="1">
      <alignment horizontal="center" vertical="center" wrapText="1"/>
      <protection hidden="1"/>
    </xf>
    <xf numFmtId="0" fontId="15" fillId="0" borderId="31" xfId="3" applyFont="1" applyBorder="1" applyAlignment="1" applyProtection="1">
      <alignment horizontal="center"/>
      <protection hidden="1"/>
    </xf>
    <xf numFmtId="10" fontId="15" fillId="0" borderId="28" xfId="3" applyNumberFormat="1" applyFont="1" applyBorder="1" applyAlignment="1" applyProtection="1">
      <alignment horizontal="center"/>
      <protection hidden="1"/>
    </xf>
    <xf numFmtId="164" fontId="15" fillId="0" borderId="43" xfId="0" applyNumberFormat="1" applyFont="1" applyBorder="1" applyAlignment="1" applyProtection="1">
      <alignment horizontal="center"/>
      <protection hidden="1"/>
    </xf>
    <xf numFmtId="164" fontId="15" fillId="0" borderId="44" xfId="0" applyNumberFormat="1" applyFont="1" applyBorder="1" applyAlignment="1" applyProtection="1">
      <alignment horizontal="center"/>
      <protection hidden="1"/>
    </xf>
    <xf numFmtId="10" fontId="15" fillId="0" borderId="31" xfId="3" applyNumberFormat="1" applyFont="1" applyBorder="1" applyAlignment="1" applyProtection="1">
      <alignment horizontal="center"/>
      <protection hidden="1"/>
    </xf>
    <xf numFmtId="0" fontId="15" fillId="0" borderId="35" xfId="3" applyFont="1" applyBorder="1" applyAlignment="1" applyProtection="1">
      <alignment horizontal="center"/>
      <protection hidden="1"/>
    </xf>
    <xf numFmtId="10" fontId="15" fillId="0" borderId="34" xfId="3" applyNumberFormat="1" applyFont="1" applyBorder="1" applyAlignment="1" applyProtection="1">
      <alignment horizontal="center"/>
      <protection hidden="1"/>
    </xf>
    <xf numFmtId="164" fontId="15" fillId="0" borderId="29" xfId="0" applyNumberFormat="1" applyFont="1" applyBorder="1" applyAlignment="1" applyProtection="1">
      <alignment horizontal="center"/>
      <protection hidden="1"/>
    </xf>
    <xf numFmtId="164" fontId="15" fillId="0" borderId="50" xfId="0" applyNumberFormat="1" applyFont="1" applyBorder="1" applyAlignment="1" applyProtection="1">
      <alignment horizontal="center"/>
      <protection hidden="1"/>
    </xf>
    <xf numFmtId="10" fontId="15" fillId="0" borderId="35" xfId="3" applyNumberFormat="1" applyFont="1" applyBorder="1" applyAlignment="1" applyProtection="1">
      <alignment horizontal="center"/>
      <protection hidden="1"/>
    </xf>
    <xf numFmtId="0" fontId="15" fillId="0" borderId="38" xfId="3" applyFont="1" applyBorder="1" applyAlignment="1" applyProtection="1">
      <alignment horizontal="center"/>
      <protection hidden="1"/>
    </xf>
    <xf numFmtId="10" fontId="15" fillId="0" borderId="37" xfId="3" applyNumberFormat="1" applyFont="1" applyBorder="1" applyAlignment="1" applyProtection="1">
      <alignment horizontal="center"/>
      <protection hidden="1"/>
    </xf>
    <xf numFmtId="164" fontId="15" fillId="0" borderId="45" xfId="0" applyNumberFormat="1" applyFont="1" applyBorder="1" applyAlignment="1" applyProtection="1">
      <alignment horizontal="center"/>
      <protection hidden="1"/>
    </xf>
    <xf numFmtId="164" fontId="15" fillId="0" borderId="49" xfId="0" applyNumberFormat="1" applyFont="1" applyBorder="1" applyAlignment="1" applyProtection="1">
      <alignment horizontal="center"/>
      <protection hidden="1"/>
    </xf>
    <xf numFmtId="10" fontId="15" fillId="0" borderId="38" xfId="3" applyNumberFormat="1" applyFont="1" applyBorder="1" applyAlignment="1" applyProtection="1">
      <alignment horizontal="center"/>
      <protection hidden="1"/>
    </xf>
    <xf numFmtId="0" fontId="15" fillId="0" borderId="32" xfId="0" applyFont="1" applyBorder="1" applyAlignment="1" applyProtection="1">
      <alignment horizontal="center"/>
      <protection hidden="1"/>
    </xf>
    <xf numFmtId="10" fontId="15" fillId="0" borderId="28" xfId="0" applyNumberFormat="1" applyFont="1" applyBorder="1" applyAlignment="1" applyProtection="1">
      <alignment horizontal="center"/>
      <protection hidden="1"/>
    </xf>
    <xf numFmtId="164" fontId="15" fillId="0" borderId="47" xfId="0" applyNumberFormat="1" applyFont="1" applyBorder="1" applyAlignment="1" applyProtection="1">
      <alignment horizontal="center"/>
      <protection hidden="1"/>
    </xf>
    <xf numFmtId="164" fontId="15" fillId="0" borderId="30" xfId="0" applyNumberFormat="1" applyFont="1" applyBorder="1" applyAlignment="1" applyProtection="1">
      <alignment horizontal="center"/>
      <protection hidden="1"/>
    </xf>
    <xf numFmtId="164" fontId="15" fillId="0" borderId="33" xfId="0" applyNumberFormat="1" applyFont="1" applyBorder="1" applyAlignment="1" applyProtection="1">
      <alignment horizontal="center"/>
      <protection hidden="1"/>
    </xf>
    <xf numFmtId="164" fontId="15" fillId="0" borderId="46" xfId="0" applyNumberFormat="1" applyFont="1" applyBorder="1" applyAlignment="1" applyProtection="1">
      <alignment horizontal="center"/>
      <protection hidden="1"/>
    </xf>
    <xf numFmtId="164" fontId="15" fillId="0" borderId="48" xfId="0" applyNumberFormat="1" applyFont="1" applyBorder="1" applyAlignment="1" applyProtection="1">
      <alignment horizontal="center"/>
      <protection hidden="1"/>
    </xf>
    <xf numFmtId="10" fontId="15" fillId="0" borderId="32" xfId="3" applyNumberFormat="1" applyFont="1" applyBorder="1" applyAlignment="1" applyProtection="1">
      <alignment horizontal="center"/>
      <protection hidden="1"/>
    </xf>
    <xf numFmtId="10" fontId="15" fillId="0" borderId="36" xfId="3" applyNumberFormat="1" applyFont="1" applyBorder="1" applyAlignment="1" applyProtection="1">
      <alignment horizontal="center"/>
      <protection hidden="1"/>
    </xf>
    <xf numFmtId="10" fontId="15" fillId="0" borderId="39" xfId="3" applyNumberFormat="1" applyFont="1" applyBorder="1" applyAlignment="1" applyProtection="1">
      <alignment horizontal="center"/>
      <protection hidden="1"/>
    </xf>
    <xf numFmtId="0" fontId="22" fillId="4" borderId="1" xfId="0" applyFont="1" applyFill="1" applyBorder="1" applyAlignment="1" applyProtection="1">
      <alignment horizontal="center" vertical="center"/>
      <protection hidden="1"/>
    </xf>
    <xf numFmtId="10" fontId="15" fillId="0" borderId="32" xfId="0" applyNumberFormat="1" applyFont="1" applyBorder="1" applyAlignment="1" applyProtection="1">
      <alignment horizontal="center"/>
      <protection hidden="1"/>
    </xf>
    <xf numFmtId="164" fontId="15" fillId="0" borderId="32" xfId="0" applyNumberFormat="1" applyFont="1" applyBorder="1" applyAlignment="1" applyProtection="1">
      <alignment horizontal="center"/>
      <protection hidden="1"/>
    </xf>
    <xf numFmtId="164" fontId="15" fillId="0" borderId="36" xfId="0" applyNumberFormat="1" applyFont="1" applyBorder="1" applyAlignment="1" applyProtection="1">
      <alignment horizontal="center"/>
      <protection hidden="1"/>
    </xf>
    <xf numFmtId="164" fontId="15" fillId="0" borderId="39" xfId="0" applyNumberFormat="1" applyFont="1" applyBorder="1" applyAlignment="1" applyProtection="1">
      <alignment horizontal="center"/>
      <protection hidden="1"/>
    </xf>
    <xf numFmtId="164" fontId="15" fillId="0" borderId="28" xfId="0" applyNumberFormat="1" applyFont="1" applyBorder="1" applyAlignment="1" applyProtection="1">
      <alignment horizontal="center"/>
      <protection hidden="1"/>
    </xf>
    <xf numFmtId="10" fontId="15" fillId="0" borderId="31" xfId="0" applyNumberFormat="1" applyFont="1" applyBorder="1" applyAlignment="1" applyProtection="1">
      <alignment horizontal="center"/>
      <protection hidden="1"/>
    </xf>
    <xf numFmtId="164" fontId="15" fillId="0" borderId="34" xfId="0" applyNumberFormat="1" applyFont="1" applyBorder="1" applyAlignment="1" applyProtection="1">
      <alignment horizontal="center"/>
      <protection hidden="1"/>
    </xf>
    <xf numFmtId="10" fontId="15" fillId="0" borderId="35" xfId="0" applyNumberFormat="1" applyFont="1" applyBorder="1" applyAlignment="1" applyProtection="1">
      <alignment horizontal="center"/>
      <protection hidden="1"/>
    </xf>
    <xf numFmtId="164" fontId="15" fillId="0" borderId="19" xfId="0" applyNumberFormat="1" applyFont="1" applyBorder="1" applyAlignment="1" applyProtection="1">
      <alignment horizontal="center"/>
      <protection hidden="1"/>
    </xf>
    <xf numFmtId="164" fontId="15" fillId="0" borderId="37" xfId="0" applyNumberFormat="1" applyFont="1" applyBorder="1" applyAlignment="1" applyProtection="1">
      <alignment horizontal="center"/>
      <protection hidden="1"/>
    </xf>
    <xf numFmtId="10" fontId="15" fillId="0" borderId="38" xfId="0" applyNumberFormat="1" applyFont="1" applyBorder="1" applyAlignment="1" applyProtection="1">
      <alignment horizontal="center"/>
      <protection hidden="1"/>
    </xf>
    <xf numFmtId="164" fontId="15" fillId="0" borderId="52" xfId="0" applyNumberFormat="1" applyFont="1" applyBorder="1" applyAlignment="1" applyProtection="1">
      <alignment horizontal="center"/>
      <protection hidden="1"/>
    </xf>
    <xf numFmtId="0" fontId="23" fillId="2" borderId="0" xfId="0" applyFont="1" applyFill="1" applyBorder="1" applyProtection="1">
      <protection hidden="1"/>
    </xf>
    <xf numFmtId="0" fontId="25" fillId="2" borderId="0" xfId="0" applyFont="1" applyFill="1" applyBorder="1" applyAlignment="1" applyProtection="1">
      <alignment horizontal="center"/>
      <protection hidden="1"/>
    </xf>
    <xf numFmtId="0" fontId="11" fillId="7" borderId="1" xfId="0" applyFont="1" applyFill="1" applyBorder="1" applyAlignment="1" applyProtection="1">
      <alignment horizontal="center" vertical="center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/>
    <xf numFmtId="0" fontId="17" fillId="8" borderId="19" xfId="0" applyFont="1" applyFill="1" applyBorder="1" applyAlignment="1">
      <alignment horizontal="center"/>
    </xf>
    <xf numFmtId="10" fontId="0" fillId="8" borderId="19" xfId="2" applyNumberFormat="1" applyFont="1" applyFill="1" applyBorder="1" applyAlignment="1">
      <alignment horizontal="right"/>
    </xf>
    <xf numFmtId="164" fontId="0" fillId="8" borderId="19" xfId="0" applyNumberFormat="1" applyFill="1" applyBorder="1"/>
    <xf numFmtId="0" fontId="0" fillId="8" borderId="19" xfId="0" applyFill="1" applyBorder="1"/>
    <xf numFmtId="164" fontId="0" fillId="8" borderId="19" xfId="1" applyNumberFormat="1" applyFon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26" fillId="2" borderId="58" xfId="0" applyFont="1" applyFill="1" applyBorder="1" applyAlignment="1" applyProtection="1">
      <alignment horizontal="center" vertical="center"/>
      <protection hidden="1"/>
    </xf>
    <xf numFmtId="0" fontId="27" fillId="2" borderId="59" xfId="0" applyFont="1" applyFill="1" applyBorder="1" applyAlignment="1" applyProtection="1">
      <alignment horizontal="center" vertical="center"/>
      <protection hidden="1"/>
    </xf>
    <xf numFmtId="0" fontId="27" fillId="2" borderId="59" xfId="0" applyFont="1" applyFill="1" applyBorder="1" applyAlignment="1" applyProtection="1">
      <alignment horizontal="center" vertical="center" wrapText="1"/>
      <protection hidden="1"/>
    </xf>
    <xf numFmtId="10" fontId="15" fillId="5" borderId="40" xfId="0" applyNumberFormat="1" applyFont="1" applyFill="1" applyBorder="1" applyAlignment="1" applyProtection="1">
      <alignment horizontal="center"/>
      <protection locked="0"/>
    </xf>
    <xf numFmtId="10" fontId="15" fillId="5" borderId="41" xfId="0" applyNumberFormat="1" applyFont="1" applyFill="1" applyBorder="1" applyAlignment="1" applyProtection="1">
      <alignment horizontal="center"/>
      <protection locked="0"/>
    </xf>
    <xf numFmtId="10" fontId="15" fillId="5" borderId="37" xfId="0" applyNumberFormat="1" applyFont="1" applyFill="1" applyBorder="1" applyAlignment="1" applyProtection="1">
      <alignment horizontal="center"/>
      <protection locked="0"/>
    </xf>
    <xf numFmtId="10" fontId="15" fillId="5" borderId="39" xfId="0" applyNumberFormat="1" applyFont="1" applyFill="1" applyBorder="1" applyAlignment="1" applyProtection="1">
      <alignment horizontal="center"/>
      <protection locked="0"/>
    </xf>
    <xf numFmtId="10" fontId="15" fillId="5" borderId="28" xfId="0" applyNumberFormat="1" applyFont="1" applyFill="1" applyBorder="1" applyAlignment="1" applyProtection="1">
      <alignment horizontal="center"/>
      <protection locked="0"/>
    </xf>
    <xf numFmtId="10" fontId="15" fillId="5" borderId="32" xfId="0" applyNumberFormat="1" applyFont="1" applyFill="1" applyBorder="1" applyAlignment="1" applyProtection="1">
      <alignment horizontal="center"/>
      <protection locked="0"/>
    </xf>
    <xf numFmtId="10" fontId="15" fillId="5" borderId="56" xfId="0" applyNumberFormat="1" applyFont="1" applyFill="1" applyBorder="1" applyAlignment="1" applyProtection="1">
      <alignment horizontal="center"/>
      <protection locked="0"/>
    </xf>
    <xf numFmtId="10" fontId="15" fillId="5" borderId="57" xfId="0" applyNumberFormat="1" applyFont="1" applyFill="1" applyBorder="1" applyAlignment="1" applyProtection="1">
      <alignment horizontal="center"/>
      <protection locked="0"/>
    </xf>
    <xf numFmtId="10" fontId="15" fillId="5" borderId="53" xfId="0" applyNumberFormat="1" applyFont="1" applyFill="1" applyBorder="1" applyAlignment="1" applyProtection="1">
      <alignment horizontal="center"/>
      <protection locked="0"/>
    </xf>
    <xf numFmtId="10" fontId="15" fillId="5" borderId="54" xfId="0" applyNumberFormat="1" applyFont="1" applyFill="1" applyBorder="1" applyAlignment="1" applyProtection="1">
      <alignment horizontal="center"/>
      <protection locked="0"/>
    </xf>
    <xf numFmtId="0" fontId="28" fillId="2" borderId="0" xfId="0" applyFont="1" applyFill="1" applyProtection="1"/>
    <xf numFmtId="0" fontId="20" fillId="2" borderId="0" xfId="0" applyFont="1" applyFill="1" applyAlignment="1" applyProtection="1">
      <alignment horizontal="right"/>
    </xf>
    <xf numFmtId="0" fontId="5" fillId="3" borderId="5" xfId="0" applyFont="1" applyFill="1" applyBorder="1" applyAlignment="1" applyProtection="1">
      <alignment horizontal="left"/>
    </xf>
    <xf numFmtId="0" fontId="5" fillId="3" borderId="6" xfId="0" applyFont="1" applyFill="1" applyBorder="1" applyAlignment="1" applyProtection="1">
      <alignment horizontal="left"/>
    </xf>
    <xf numFmtId="0" fontId="5" fillId="3" borderId="7" xfId="0" applyFont="1" applyFill="1" applyBorder="1" applyAlignment="1" applyProtection="1">
      <alignment horizontal="left"/>
    </xf>
    <xf numFmtId="43" fontId="8" fillId="3" borderId="16" xfId="0" applyNumberFormat="1" applyFont="1" applyFill="1" applyBorder="1" applyAlignment="1" applyProtection="1">
      <alignment horizontal="center"/>
    </xf>
    <xf numFmtId="43" fontId="8" fillId="3" borderId="17" xfId="0" applyNumberFormat="1" applyFont="1" applyFill="1" applyBorder="1" applyAlignment="1" applyProtection="1">
      <alignment horizontal="center"/>
    </xf>
    <xf numFmtId="43" fontId="8" fillId="3" borderId="18" xfId="0" applyNumberFormat="1" applyFont="1" applyFill="1" applyBorder="1" applyAlignment="1" applyProtection="1">
      <alignment horizontal="center"/>
    </xf>
    <xf numFmtId="0" fontId="13" fillId="4" borderId="20" xfId="0" applyFont="1" applyFill="1" applyBorder="1" applyAlignment="1" applyProtection="1">
      <alignment horizontal="center"/>
      <protection hidden="1"/>
    </xf>
    <xf numFmtId="0" fontId="13" fillId="4" borderId="21" xfId="0" applyFont="1" applyFill="1" applyBorder="1" applyAlignment="1" applyProtection="1">
      <alignment horizontal="center"/>
      <protection hidden="1"/>
    </xf>
    <xf numFmtId="0" fontId="13" fillId="4" borderId="22" xfId="0" applyFont="1" applyFill="1" applyBorder="1" applyAlignment="1" applyProtection="1">
      <alignment horizontal="center"/>
      <protection hidden="1"/>
    </xf>
    <xf numFmtId="0" fontId="14" fillId="4" borderId="21" xfId="0" applyFont="1" applyFill="1" applyBorder="1" applyProtection="1">
      <protection hidden="1"/>
    </xf>
    <xf numFmtId="0" fontId="14" fillId="4" borderId="22" xfId="0" applyFont="1" applyFill="1" applyBorder="1" applyProtection="1">
      <protection hidden="1"/>
    </xf>
    <xf numFmtId="0" fontId="13" fillId="4" borderId="21" xfId="0" applyFont="1" applyFill="1" applyBorder="1" applyProtection="1">
      <protection hidden="1"/>
    </xf>
    <xf numFmtId="0" fontId="13" fillId="4" borderId="22" xfId="0" applyFont="1" applyFill="1" applyBorder="1" applyProtection="1">
      <protection hidden="1"/>
    </xf>
  </cellXfs>
  <cellStyles count="4">
    <cellStyle name="Currency" xfId="1" builtinId="4"/>
    <cellStyle name="Normal" xfId="0" builtinId="0"/>
    <cellStyle name="Normal 3" xfId="3" xr:uid="{9C82876D-D580-455C-A5D7-1753472277A1}"/>
    <cellStyle name="Percent" xfId="2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837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25401</xdr:colOff>
      <xdr:row>18</xdr:row>
      <xdr:rowOff>133350</xdr:rowOff>
    </xdr:from>
    <xdr:to>
      <xdr:col>0</xdr:col>
      <xdr:colOff>1466777</xdr:colOff>
      <xdr:row>18</xdr:row>
      <xdr:rowOff>317500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8D1EB2-69A2-439E-8460-3CE72A9C4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1" y="3041650"/>
          <a:ext cx="1441376" cy="184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04B07-0762-4967-BFE5-623028809B9F}">
  <sheetPr codeName="Sheet1"/>
  <dimension ref="A1:F20"/>
  <sheetViews>
    <sheetView tabSelected="1" zoomScaleNormal="100" workbookViewId="0">
      <selection activeCell="B4" sqref="B4"/>
    </sheetView>
  </sheetViews>
  <sheetFormatPr defaultColWidth="9.140625" defaultRowHeight="15" x14ac:dyDescent="0.25"/>
  <cols>
    <col min="1" max="1" width="25" style="31" bestFit="1" customWidth="1"/>
    <col min="2" max="2" width="17.5703125" style="31" customWidth="1"/>
    <col min="3" max="3" width="28.5703125" style="31" customWidth="1"/>
    <col min="4" max="4" width="31.5703125" style="31" customWidth="1"/>
    <col min="5" max="5" width="34.5703125" style="31" customWidth="1"/>
    <col min="6" max="6" width="30.140625" style="31" customWidth="1"/>
    <col min="7" max="9" width="23" style="31" bestFit="1" customWidth="1"/>
    <col min="10" max="10" width="21.85546875" style="31" bestFit="1" customWidth="1"/>
    <col min="11" max="19" width="21.85546875" style="31" customWidth="1"/>
    <col min="20" max="20" width="23.5703125" style="31" bestFit="1" customWidth="1"/>
    <col min="21" max="21" width="23.5703125" style="31" customWidth="1"/>
    <col min="22" max="22" width="15.42578125" style="31" bestFit="1" customWidth="1"/>
    <col min="23" max="23" width="23.5703125" style="31" bestFit="1" customWidth="1"/>
    <col min="24" max="24" width="14" style="31" bestFit="1" customWidth="1"/>
    <col min="25" max="25" width="22.140625" style="31" bestFit="1" customWidth="1"/>
    <col min="26" max="26" width="13.140625" style="31" bestFit="1" customWidth="1"/>
    <col min="27" max="256" width="9.140625" style="31"/>
    <col min="257" max="257" width="25" style="31" bestFit="1" customWidth="1"/>
    <col min="258" max="258" width="26.85546875" style="31" customWidth="1"/>
    <col min="259" max="259" width="25.42578125" style="31" customWidth="1"/>
    <col min="260" max="260" width="22" style="31" customWidth="1"/>
    <col min="261" max="261" width="28.42578125" style="31" customWidth="1"/>
    <col min="262" max="262" width="26" style="31" bestFit="1" customWidth="1"/>
    <col min="263" max="265" width="23" style="31" bestFit="1" customWidth="1"/>
    <col min="266" max="266" width="21.85546875" style="31" bestFit="1" customWidth="1"/>
    <col min="267" max="275" width="21.85546875" style="31" customWidth="1"/>
    <col min="276" max="276" width="23.5703125" style="31" bestFit="1" customWidth="1"/>
    <col min="277" max="277" width="23.5703125" style="31" customWidth="1"/>
    <col min="278" max="278" width="15.42578125" style="31" bestFit="1" customWidth="1"/>
    <col min="279" max="279" width="23.5703125" style="31" bestFit="1" customWidth="1"/>
    <col min="280" max="280" width="14" style="31" bestFit="1" customWidth="1"/>
    <col min="281" max="281" width="22.140625" style="31" bestFit="1" customWidth="1"/>
    <col min="282" max="282" width="13.140625" style="31" bestFit="1" customWidth="1"/>
    <col min="283" max="512" width="9.140625" style="31"/>
    <col min="513" max="513" width="25" style="31" bestFit="1" customWidth="1"/>
    <col min="514" max="514" width="26.85546875" style="31" customWidth="1"/>
    <col min="515" max="515" width="25.42578125" style="31" customWidth="1"/>
    <col min="516" max="516" width="22" style="31" customWidth="1"/>
    <col min="517" max="517" width="28.42578125" style="31" customWidth="1"/>
    <col min="518" max="518" width="26" style="31" bestFit="1" customWidth="1"/>
    <col min="519" max="521" width="23" style="31" bestFit="1" customWidth="1"/>
    <col min="522" max="522" width="21.85546875" style="31" bestFit="1" customWidth="1"/>
    <col min="523" max="531" width="21.85546875" style="31" customWidth="1"/>
    <col min="532" max="532" width="23.5703125" style="31" bestFit="1" customWidth="1"/>
    <col min="533" max="533" width="23.5703125" style="31" customWidth="1"/>
    <col min="534" max="534" width="15.42578125" style="31" bestFit="1" customWidth="1"/>
    <col min="535" max="535" width="23.5703125" style="31" bestFit="1" customWidth="1"/>
    <col min="536" max="536" width="14" style="31" bestFit="1" customWidth="1"/>
    <col min="537" max="537" width="22.140625" style="31" bestFit="1" customWidth="1"/>
    <col min="538" max="538" width="13.140625" style="31" bestFit="1" customWidth="1"/>
    <col min="539" max="768" width="9.140625" style="31"/>
    <col min="769" max="769" width="25" style="31" bestFit="1" customWidth="1"/>
    <col min="770" max="770" width="26.85546875" style="31" customWidth="1"/>
    <col min="771" max="771" width="25.42578125" style="31" customWidth="1"/>
    <col min="772" max="772" width="22" style="31" customWidth="1"/>
    <col min="773" max="773" width="28.42578125" style="31" customWidth="1"/>
    <col min="774" max="774" width="26" style="31" bestFit="1" customWidth="1"/>
    <col min="775" max="777" width="23" style="31" bestFit="1" customWidth="1"/>
    <col min="778" max="778" width="21.85546875" style="31" bestFit="1" customWidth="1"/>
    <col min="779" max="787" width="21.85546875" style="31" customWidth="1"/>
    <col min="788" max="788" width="23.5703125" style="31" bestFit="1" customWidth="1"/>
    <col min="789" max="789" width="23.5703125" style="31" customWidth="1"/>
    <col min="790" max="790" width="15.42578125" style="31" bestFit="1" customWidth="1"/>
    <col min="791" max="791" width="23.5703125" style="31" bestFit="1" customWidth="1"/>
    <col min="792" max="792" width="14" style="31" bestFit="1" customWidth="1"/>
    <col min="793" max="793" width="22.140625" style="31" bestFit="1" customWidth="1"/>
    <col min="794" max="794" width="13.140625" style="31" bestFit="1" customWidth="1"/>
    <col min="795" max="1024" width="9.140625" style="31"/>
    <col min="1025" max="1025" width="25" style="31" bestFit="1" customWidth="1"/>
    <col min="1026" max="1026" width="26.85546875" style="31" customWidth="1"/>
    <col min="1027" max="1027" width="25.42578125" style="31" customWidth="1"/>
    <col min="1028" max="1028" width="22" style="31" customWidth="1"/>
    <col min="1029" max="1029" width="28.42578125" style="31" customWidth="1"/>
    <col min="1030" max="1030" width="26" style="31" bestFit="1" customWidth="1"/>
    <col min="1031" max="1033" width="23" style="31" bestFit="1" customWidth="1"/>
    <col min="1034" max="1034" width="21.85546875" style="31" bestFit="1" customWidth="1"/>
    <col min="1035" max="1043" width="21.85546875" style="31" customWidth="1"/>
    <col min="1044" max="1044" width="23.5703125" style="31" bestFit="1" customWidth="1"/>
    <col min="1045" max="1045" width="23.5703125" style="31" customWidth="1"/>
    <col min="1046" max="1046" width="15.42578125" style="31" bestFit="1" customWidth="1"/>
    <col min="1047" max="1047" width="23.5703125" style="31" bestFit="1" customWidth="1"/>
    <col min="1048" max="1048" width="14" style="31" bestFit="1" customWidth="1"/>
    <col min="1049" max="1049" width="22.140625" style="31" bestFit="1" customWidth="1"/>
    <col min="1050" max="1050" width="13.140625" style="31" bestFit="1" customWidth="1"/>
    <col min="1051" max="1280" width="9.140625" style="31"/>
    <col min="1281" max="1281" width="25" style="31" bestFit="1" customWidth="1"/>
    <col min="1282" max="1282" width="26.85546875" style="31" customWidth="1"/>
    <col min="1283" max="1283" width="25.42578125" style="31" customWidth="1"/>
    <col min="1284" max="1284" width="22" style="31" customWidth="1"/>
    <col min="1285" max="1285" width="28.42578125" style="31" customWidth="1"/>
    <col min="1286" max="1286" width="26" style="31" bestFit="1" customWidth="1"/>
    <col min="1287" max="1289" width="23" style="31" bestFit="1" customWidth="1"/>
    <col min="1290" max="1290" width="21.85546875" style="31" bestFit="1" customWidth="1"/>
    <col min="1291" max="1299" width="21.85546875" style="31" customWidth="1"/>
    <col min="1300" max="1300" width="23.5703125" style="31" bestFit="1" customWidth="1"/>
    <col min="1301" max="1301" width="23.5703125" style="31" customWidth="1"/>
    <col min="1302" max="1302" width="15.42578125" style="31" bestFit="1" customWidth="1"/>
    <col min="1303" max="1303" width="23.5703125" style="31" bestFit="1" customWidth="1"/>
    <col min="1304" max="1304" width="14" style="31" bestFit="1" customWidth="1"/>
    <col min="1305" max="1305" width="22.140625" style="31" bestFit="1" customWidth="1"/>
    <col min="1306" max="1306" width="13.140625" style="31" bestFit="1" customWidth="1"/>
    <col min="1307" max="1536" width="9.140625" style="31"/>
    <col min="1537" max="1537" width="25" style="31" bestFit="1" customWidth="1"/>
    <col min="1538" max="1538" width="26.85546875" style="31" customWidth="1"/>
    <col min="1539" max="1539" width="25.42578125" style="31" customWidth="1"/>
    <col min="1540" max="1540" width="22" style="31" customWidth="1"/>
    <col min="1541" max="1541" width="28.42578125" style="31" customWidth="1"/>
    <col min="1542" max="1542" width="26" style="31" bestFit="1" customWidth="1"/>
    <col min="1543" max="1545" width="23" style="31" bestFit="1" customWidth="1"/>
    <col min="1546" max="1546" width="21.85546875" style="31" bestFit="1" customWidth="1"/>
    <col min="1547" max="1555" width="21.85546875" style="31" customWidth="1"/>
    <col min="1556" max="1556" width="23.5703125" style="31" bestFit="1" customWidth="1"/>
    <col min="1557" max="1557" width="23.5703125" style="31" customWidth="1"/>
    <col min="1558" max="1558" width="15.42578125" style="31" bestFit="1" customWidth="1"/>
    <col min="1559" max="1559" width="23.5703125" style="31" bestFit="1" customWidth="1"/>
    <col min="1560" max="1560" width="14" style="31" bestFit="1" customWidth="1"/>
    <col min="1561" max="1561" width="22.140625" style="31" bestFit="1" customWidth="1"/>
    <col min="1562" max="1562" width="13.140625" style="31" bestFit="1" customWidth="1"/>
    <col min="1563" max="1792" width="9.140625" style="31"/>
    <col min="1793" max="1793" width="25" style="31" bestFit="1" customWidth="1"/>
    <col min="1794" max="1794" width="26.85546875" style="31" customWidth="1"/>
    <col min="1795" max="1795" width="25.42578125" style="31" customWidth="1"/>
    <col min="1796" max="1796" width="22" style="31" customWidth="1"/>
    <col min="1797" max="1797" width="28.42578125" style="31" customWidth="1"/>
    <col min="1798" max="1798" width="26" style="31" bestFit="1" customWidth="1"/>
    <col min="1799" max="1801" width="23" style="31" bestFit="1" customWidth="1"/>
    <col min="1802" max="1802" width="21.85546875" style="31" bestFit="1" customWidth="1"/>
    <col min="1803" max="1811" width="21.85546875" style="31" customWidth="1"/>
    <col min="1812" max="1812" width="23.5703125" style="31" bestFit="1" customWidth="1"/>
    <col min="1813" max="1813" width="23.5703125" style="31" customWidth="1"/>
    <col min="1814" max="1814" width="15.42578125" style="31" bestFit="1" customWidth="1"/>
    <col min="1815" max="1815" width="23.5703125" style="31" bestFit="1" customWidth="1"/>
    <col min="1816" max="1816" width="14" style="31" bestFit="1" customWidth="1"/>
    <col min="1817" max="1817" width="22.140625" style="31" bestFit="1" customWidth="1"/>
    <col min="1818" max="1818" width="13.140625" style="31" bestFit="1" customWidth="1"/>
    <col min="1819" max="2048" width="9.140625" style="31"/>
    <col min="2049" max="2049" width="25" style="31" bestFit="1" customWidth="1"/>
    <col min="2050" max="2050" width="26.85546875" style="31" customWidth="1"/>
    <col min="2051" max="2051" width="25.42578125" style="31" customWidth="1"/>
    <col min="2052" max="2052" width="22" style="31" customWidth="1"/>
    <col min="2053" max="2053" width="28.42578125" style="31" customWidth="1"/>
    <col min="2054" max="2054" width="26" style="31" bestFit="1" customWidth="1"/>
    <col min="2055" max="2057" width="23" style="31" bestFit="1" customWidth="1"/>
    <col min="2058" max="2058" width="21.85546875" style="31" bestFit="1" customWidth="1"/>
    <col min="2059" max="2067" width="21.85546875" style="31" customWidth="1"/>
    <col min="2068" max="2068" width="23.5703125" style="31" bestFit="1" customWidth="1"/>
    <col min="2069" max="2069" width="23.5703125" style="31" customWidth="1"/>
    <col min="2070" max="2070" width="15.42578125" style="31" bestFit="1" customWidth="1"/>
    <col min="2071" max="2071" width="23.5703125" style="31" bestFit="1" customWidth="1"/>
    <col min="2072" max="2072" width="14" style="31" bestFit="1" customWidth="1"/>
    <col min="2073" max="2073" width="22.140625" style="31" bestFit="1" customWidth="1"/>
    <col min="2074" max="2074" width="13.140625" style="31" bestFit="1" customWidth="1"/>
    <col min="2075" max="2304" width="9.140625" style="31"/>
    <col min="2305" max="2305" width="25" style="31" bestFit="1" customWidth="1"/>
    <col min="2306" max="2306" width="26.85546875" style="31" customWidth="1"/>
    <col min="2307" max="2307" width="25.42578125" style="31" customWidth="1"/>
    <col min="2308" max="2308" width="22" style="31" customWidth="1"/>
    <col min="2309" max="2309" width="28.42578125" style="31" customWidth="1"/>
    <col min="2310" max="2310" width="26" style="31" bestFit="1" customWidth="1"/>
    <col min="2311" max="2313" width="23" style="31" bestFit="1" customWidth="1"/>
    <col min="2314" max="2314" width="21.85546875" style="31" bestFit="1" customWidth="1"/>
    <col min="2315" max="2323" width="21.85546875" style="31" customWidth="1"/>
    <col min="2324" max="2324" width="23.5703125" style="31" bestFit="1" customWidth="1"/>
    <col min="2325" max="2325" width="23.5703125" style="31" customWidth="1"/>
    <col min="2326" max="2326" width="15.42578125" style="31" bestFit="1" customWidth="1"/>
    <col min="2327" max="2327" width="23.5703125" style="31" bestFit="1" customWidth="1"/>
    <col min="2328" max="2328" width="14" style="31" bestFit="1" customWidth="1"/>
    <col min="2329" max="2329" width="22.140625" style="31" bestFit="1" customWidth="1"/>
    <col min="2330" max="2330" width="13.140625" style="31" bestFit="1" customWidth="1"/>
    <col min="2331" max="2560" width="9.140625" style="31"/>
    <col min="2561" max="2561" width="25" style="31" bestFit="1" customWidth="1"/>
    <col min="2562" max="2562" width="26.85546875" style="31" customWidth="1"/>
    <col min="2563" max="2563" width="25.42578125" style="31" customWidth="1"/>
    <col min="2564" max="2564" width="22" style="31" customWidth="1"/>
    <col min="2565" max="2565" width="28.42578125" style="31" customWidth="1"/>
    <col min="2566" max="2566" width="26" style="31" bestFit="1" customWidth="1"/>
    <col min="2567" max="2569" width="23" style="31" bestFit="1" customWidth="1"/>
    <col min="2570" max="2570" width="21.85546875" style="31" bestFit="1" customWidth="1"/>
    <col min="2571" max="2579" width="21.85546875" style="31" customWidth="1"/>
    <col min="2580" max="2580" width="23.5703125" style="31" bestFit="1" customWidth="1"/>
    <col min="2581" max="2581" width="23.5703125" style="31" customWidth="1"/>
    <col min="2582" max="2582" width="15.42578125" style="31" bestFit="1" customWidth="1"/>
    <col min="2583" max="2583" width="23.5703125" style="31" bestFit="1" customWidth="1"/>
    <col min="2584" max="2584" width="14" style="31" bestFit="1" customWidth="1"/>
    <col min="2585" max="2585" width="22.140625" style="31" bestFit="1" customWidth="1"/>
    <col min="2586" max="2586" width="13.140625" style="31" bestFit="1" customWidth="1"/>
    <col min="2587" max="2816" width="9.140625" style="31"/>
    <col min="2817" max="2817" width="25" style="31" bestFit="1" customWidth="1"/>
    <col min="2818" max="2818" width="26.85546875" style="31" customWidth="1"/>
    <col min="2819" max="2819" width="25.42578125" style="31" customWidth="1"/>
    <col min="2820" max="2820" width="22" style="31" customWidth="1"/>
    <col min="2821" max="2821" width="28.42578125" style="31" customWidth="1"/>
    <col min="2822" max="2822" width="26" style="31" bestFit="1" customWidth="1"/>
    <col min="2823" max="2825" width="23" style="31" bestFit="1" customWidth="1"/>
    <col min="2826" max="2826" width="21.85546875" style="31" bestFit="1" customWidth="1"/>
    <col min="2827" max="2835" width="21.85546875" style="31" customWidth="1"/>
    <col min="2836" max="2836" width="23.5703125" style="31" bestFit="1" customWidth="1"/>
    <col min="2837" max="2837" width="23.5703125" style="31" customWidth="1"/>
    <col min="2838" max="2838" width="15.42578125" style="31" bestFit="1" customWidth="1"/>
    <col min="2839" max="2839" width="23.5703125" style="31" bestFit="1" customWidth="1"/>
    <col min="2840" max="2840" width="14" style="31" bestFit="1" customWidth="1"/>
    <col min="2841" max="2841" width="22.140625" style="31" bestFit="1" customWidth="1"/>
    <col min="2842" max="2842" width="13.140625" style="31" bestFit="1" customWidth="1"/>
    <col min="2843" max="3072" width="9.140625" style="31"/>
    <col min="3073" max="3073" width="25" style="31" bestFit="1" customWidth="1"/>
    <col min="3074" max="3074" width="26.85546875" style="31" customWidth="1"/>
    <col min="3075" max="3075" width="25.42578125" style="31" customWidth="1"/>
    <col min="3076" max="3076" width="22" style="31" customWidth="1"/>
    <col min="3077" max="3077" width="28.42578125" style="31" customWidth="1"/>
    <col min="3078" max="3078" width="26" style="31" bestFit="1" customWidth="1"/>
    <col min="3079" max="3081" width="23" style="31" bestFit="1" customWidth="1"/>
    <col min="3082" max="3082" width="21.85546875" style="31" bestFit="1" customWidth="1"/>
    <col min="3083" max="3091" width="21.85546875" style="31" customWidth="1"/>
    <col min="3092" max="3092" width="23.5703125" style="31" bestFit="1" customWidth="1"/>
    <col min="3093" max="3093" width="23.5703125" style="31" customWidth="1"/>
    <col min="3094" max="3094" width="15.42578125" style="31" bestFit="1" customWidth="1"/>
    <col min="3095" max="3095" width="23.5703125" style="31" bestFit="1" customWidth="1"/>
    <col min="3096" max="3096" width="14" style="31" bestFit="1" customWidth="1"/>
    <col min="3097" max="3097" width="22.140625" style="31" bestFit="1" customWidth="1"/>
    <col min="3098" max="3098" width="13.140625" style="31" bestFit="1" customWidth="1"/>
    <col min="3099" max="3328" width="9.140625" style="31"/>
    <col min="3329" max="3329" width="25" style="31" bestFit="1" customWidth="1"/>
    <col min="3330" max="3330" width="26.85546875" style="31" customWidth="1"/>
    <col min="3331" max="3331" width="25.42578125" style="31" customWidth="1"/>
    <col min="3332" max="3332" width="22" style="31" customWidth="1"/>
    <col min="3333" max="3333" width="28.42578125" style="31" customWidth="1"/>
    <col min="3334" max="3334" width="26" style="31" bestFit="1" customWidth="1"/>
    <col min="3335" max="3337" width="23" style="31" bestFit="1" customWidth="1"/>
    <col min="3338" max="3338" width="21.85546875" style="31" bestFit="1" customWidth="1"/>
    <col min="3339" max="3347" width="21.85546875" style="31" customWidth="1"/>
    <col min="3348" max="3348" width="23.5703125" style="31" bestFit="1" customWidth="1"/>
    <col min="3349" max="3349" width="23.5703125" style="31" customWidth="1"/>
    <col min="3350" max="3350" width="15.42578125" style="31" bestFit="1" customWidth="1"/>
    <col min="3351" max="3351" width="23.5703125" style="31" bestFit="1" customWidth="1"/>
    <col min="3352" max="3352" width="14" style="31" bestFit="1" customWidth="1"/>
    <col min="3353" max="3353" width="22.140625" style="31" bestFit="1" customWidth="1"/>
    <col min="3354" max="3354" width="13.140625" style="31" bestFit="1" customWidth="1"/>
    <col min="3355" max="3584" width="9.140625" style="31"/>
    <col min="3585" max="3585" width="25" style="31" bestFit="1" customWidth="1"/>
    <col min="3586" max="3586" width="26.85546875" style="31" customWidth="1"/>
    <col min="3587" max="3587" width="25.42578125" style="31" customWidth="1"/>
    <col min="3588" max="3588" width="22" style="31" customWidth="1"/>
    <col min="3589" max="3589" width="28.42578125" style="31" customWidth="1"/>
    <col min="3590" max="3590" width="26" style="31" bestFit="1" customWidth="1"/>
    <col min="3591" max="3593" width="23" style="31" bestFit="1" customWidth="1"/>
    <col min="3594" max="3594" width="21.85546875" style="31" bestFit="1" customWidth="1"/>
    <col min="3595" max="3603" width="21.85546875" style="31" customWidth="1"/>
    <col min="3604" max="3604" width="23.5703125" style="31" bestFit="1" customWidth="1"/>
    <col min="3605" max="3605" width="23.5703125" style="31" customWidth="1"/>
    <col min="3606" max="3606" width="15.42578125" style="31" bestFit="1" customWidth="1"/>
    <col min="3607" max="3607" width="23.5703125" style="31" bestFit="1" customWidth="1"/>
    <col min="3608" max="3608" width="14" style="31" bestFit="1" customWidth="1"/>
    <col min="3609" max="3609" width="22.140625" style="31" bestFit="1" customWidth="1"/>
    <col min="3610" max="3610" width="13.140625" style="31" bestFit="1" customWidth="1"/>
    <col min="3611" max="3840" width="9.140625" style="31"/>
    <col min="3841" max="3841" width="25" style="31" bestFit="1" customWidth="1"/>
    <col min="3842" max="3842" width="26.85546875" style="31" customWidth="1"/>
    <col min="3843" max="3843" width="25.42578125" style="31" customWidth="1"/>
    <col min="3844" max="3844" width="22" style="31" customWidth="1"/>
    <col min="3845" max="3845" width="28.42578125" style="31" customWidth="1"/>
    <col min="3846" max="3846" width="26" style="31" bestFit="1" customWidth="1"/>
    <col min="3847" max="3849" width="23" style="31" bestFit="1" customWidth="1"/>
    <col min="3850" max="3850" width="21.85546875" style="31" bestFit="1" customWidth="1"/>
    <col min="3851" max="3859" width="21.85546875" style="31" customWidth="1"/>
    <col min="3860" max="3860" width="23.5703125" style="31" bestFit="1" customWidth="1"/>
    <col min="3861" max="3861" width="23.5703125" style="31" customWidth="1"/>
    <col min="3862" max="3862" width="15.42578125" style="31" bestFit="1" customWidth="1"/>
    <col min="3863" max="3863" width="23.5703125" style="31" bestFit="1" customWidth="1"/>
    <col min="3864" max="3864" width="14" style="31" bestFit="1" customWidth="1"/>
    <col min="3865" max="3865" width="22.140625" style="31" bestFit="1" customWidth="1"/>
    <col min="3866" max="3866" width="13.140625" style="31" bestFit="1" customWidth="1"/>
    <col min="3867" max="4096" width="9.140625" style="31"/>
    <col min="4097" max="4097" width="25" style="31" bestFit="1" customWidth="1"/>
    <col min="4098" max="4098" width="26.85546875" style="31" customWidth="1"/>
    <col min="4099" max="4099" width="25.42578125" style="31" customWidth="1"/>
    <col min="4100" max="4100" width="22" style="31" customWidth="1"/>
    <col min="4101" max="4101" width="28.42578125" style="31" customWidth="1"/>
    <col min="4102" max="4102" width="26" style="31" bestFit="1" customWidth="1"/>
    <col min="4103" max="4105" width="23" style="31" bestFit="1" customWidth="1"/>
    <col min="4106" max="4106" width="21.85546875" style="31" bestFit="1" customWidth="1"/>
    <col min="4107" max="4115" width="21.85546875" style="31" customWidth="1"/>
    <col min="4116" max="4116" width="23.5703125" style="31" bestFit="1" customWidth="1"/>
    <col min="4117" max="4117" width="23.5703125" style="31" customWidth="1"/>
    <col min="4118" max="4118" width="15.42578125" style="31" bestFit="1" customWidth="1"/>
    <col min="4119" max="4119" width="23.5703125" style="31" bestFit="1" customWidth="1"/>
    <col min="4120" max="4120" width="14" style="31" bestFit="1" customWidth="1"/>
    <col min="4121" max="4121" width="22.140625" style="31" bestFit="1" customWidth="1"/>
    <col min="4122" max="4122" width="13.140625" style="31" bestFit="1" customWidth="1"/>
    <col min="4123" max="4352" width="9.140625" style="31"/>
    <col min="4353" max="4353" width="25" style="31" bestFit="1" customWidth="1"/>
    <col min="4354" max="4354" width="26.85546875" style="31" customWidth="1"/>
    <col min="4355" max="4355" width="25.42578125" style="31" customWidth="1"/>
    <col min="4356" max="4356" width="22" style="31" customWidth="1"/>
    <col min="4357" max="4357" width="28.42578125" style="31" customWidth="1"/>
    <col min="4358" max="4358" width="26" style="31" bestFit="1" customWidth="1"/>
    <col min="4359" max="4361" width="23" style="31" bestFit="1" customWidth="1"/>
    <col min="4362" max="4362" width="21.85546875" style="31" bestFit="1" customWidth="1"/>
    <col min="4363" max="4371" width="21.85546875" style="31" customWidth="1"/>
    <col min="4372" max="4372" width="23.5703125" style="31" bestFit="1" customWidth="1"/>
    <col min="4373" max="4373" width="23.5703125" style="31" customWidth="1"/>
    <col min="4374" max="4374" width="15.42578125" style="31" bestFit="1" customWidth="1"/>
    <col min="4375" max="4375" width="23.5703125" style="31" bestFit="1" customWidth="1"/>
    <col min="4376" max="4376" width="14" style="31" bestFit="1" customWidth="1"/>
    <col min="4377" max="4377" width="22.140625" style="31" bestFit="1" customWidth="1"/>
    <col min="4378" max="4378" width="13.140625" style="31" bestFit="1" customWidth="1"/>
    <col min="4379" max="4608" width="9.140625" style="31"/>
    <col min="4609" max="4609" width="25" style="31" bestFit="1" customWidth="1"/>
    <col min="4610" max="4610" width="26.85546875" style="31" customWidth="1"/>
    <col min="4611" max="4611" width="25.42578125" style="31" customWidth="1"/>
    <col min="4612" max="4612" width="22" style="31" customWidth="1"/>
    <col min="4613" max="4613" width="28.42578125" style="31" customWidth="1"/>
    <col min="4614" max="4614" width="26" style="31" bestFit="1" customWidth="1"/>
    <col min="4615" max="4617" width="23" style="31" bestFit="1" customWidth="1"/>
    <col min="4618" max="4618" width="21.85546875" style="31" bestFit="1" customWidth="1"/>
    <col min="4619" max="4627" width="21.85546875" style="31" customWidth="1"/>
    <col min="4628" max="4628" width="23.5703125" style="31" bestFit="1" customWidth="1"/>
    <col min="4629" max="4629" width="23.5703125" style="31" customWidth="1"/>
    <col min="4630" max="4630" width="15.42578125" style="31" bestFit="1" customWidth="1"/>
    <col min="4631" max="4631" width="23.5703125" style="31" bestFit="1" customWidth="1"/>
    <col min="4632" max="4632" width="14" style="31" bestFit="1" customWidth="1"/>
    <col min="4633" max="4633" width="22.140625" style="31" bestFit="1" customWidth="1"/>
    <col min="4634" max="4634" width="13.140625" style="31" bestFit="1" customWidth="1"/>
    <col min="4635" max="4864" width="9.140625" style="31"/>
    <col min="4865" max="4865" width="25" style="31" bestFit="1" customWidth="1"/>
    <col min="4866" max="4866" width="26.85546875" style="31" customWidth="1"/>
    <col min="4867" max="4867" width="25.42578125" style="31" customWidth="1"/>
    <col min="4868" max="4868" width="22" style="31" customWidth="1"/>
    <col min="4869" max="4869" width="28.42578125" style="31" customWidth="1"/>
    <col min="4870" max="4870" width="26" style="31" bestFit="1" customWidth="1"/>
    <col min="4871" max="4873" width="23" style="31" bestFit="1" customWidth="1"/>
    <col min="4874" max="4874" width="21.85546875" style="31" bestFit="1" customWidth="1"/>
    <col min="4875" max="4883" width="21.85546875" style="31" customWidth="1"/>
    <col min="4884" max="4884" width="23.5703125" style="31" bestFit="1" customWidth="1"/>
    <col min="4885" max="4885" width="23.5703125" style="31" customWidth="1"/>
    <col min="4886" max="4886" width="15.42578125" style="31" bestFit="1" customWidth="1"/>
    <col min="4887" max="4887" width="23.5703125" style="31" bestFit="1" customWidth="1"/>
    <col min="4888" max="4888" width="14" style="31" bestFit="1" customWidth="1"/>
    <col min="4889" max="4889" width="22.140625" style="31" bestFit="1" customWidth="1"/>
    <col min="4890" max="4890" width="13.140625" style="31" bestFit="1" customWidth="1"/>
    <col min="4891" max="5120" width="9.140625" style="31"/>
    <col min="5121" max="5121" width="25" style="31" bestFit="1" customWidth="1"/>
    <col min="5122" max="5122" width="26.85546875" style="31" customWidth="1"/>
    <col min="5123" max="5123" width="25.42578125" style="31" customWidth="1"/>
    <col min="5124" max="5124" width="22" style="31" customWidth="1"/>
    <col min="5125" max="5125" width="28.42578125" style="31" customWidth="1"/>
    <col min="5126" max="5126" width="26" style="31" bestFit="1" customWidth="1"/>
    <col min="5127" max="5129" width="23" style="31" bestFit="1" customWidth="1"/>
    <col min="5130" max="5130" width="21.85546875" style="31" bestFit="1" customWidth="1"/>
    <col min="5131" max="5139" width="21.85546875" style="31" customWidth="1"/>
    <col min="5140" max="5140" width="23.5703125" style="31" bestFit="1" customWidth="1"/>
    <col min="5141" max="5141" width="23.5703125" style="31" customWidth="1"/>
    <col min="5142" max="5142" width="15.42578125" style="31" bestFit="1" customWidth="1"/>
    <col min="5143" max="5143" width="23.5703125" style="31" bestFit="1" customWidth="1"/>
    <col min="5144" max="5144" width="14" style="31" bestFit="1" customWidth="1"/>
    <col min="5145" max="5145" width="22.140625" style="31" bestFit="1" customWidth="1"/>
    <col min="5146" max="5146" width="13.140625" style="31" bestFit="1" customWidth="1"/>
    <col min="5147" max="5376" width="9.140625" style="31"/>
    <col min="5377" max="5377" width="25" style="31" bestFit="1" customWidth="1"/>
    <col min="5378" max="5378" width="26.85546875" style="31" customWidth="1"/>
    <col min="5379" max="5379" width="25.42578125" style="31" customWidth="1"/>
    <col min="5380" max="5380" width="22" style="31" customWidth="1"/>
    <col min="5381" max="5381" width="28.42578125" style="31" customWidth="1"/>
    <col min="5382" max="5382" width="26" style="31" bestFit="1" customWidth="1"/>
    <col min="5383" max="5385" width="23" style="31" bestFit="1" customWidth="1"/>
    <col min="5386" max="5386" width="21.85546875" style="31" bestFit="1" customWidth="1"/>
    <col min="5387" max="5395" width="21.85546875" style="31" customWidth="1"/>
    <col min="5396" max="5396" width="23.5703125" style="31" bestFit="1" customWidth="1"/>
    <col min="5397" max="5397" width="23.5703125" style="31" customWidth="1"/>
    <col min="5398" max="5398" width="15.42578125" style="31" bestFit="1" customWidth="1"/>
    <col min="5399" max="5399" width="23.5703125" style="31" bestFit="1" customWidth="1"/>
    <col min="5400" max="5400" width="14" style="31" bestFit="1" customWidth="1"/>
    <col min="5401" max="5401" width="22.140625" style="31" bestFit="1" customWidth="1"/>
    <col min="5402" max="5402" width="13.140625" style="31" bestFit="1" customWidth="1"/>
    <col min="5403" max="5632" width="9.140625" style="31"/>
    <col min="5633" max="5633" width="25" style="31" bestFit="1" customWidth="1"/>
    <col min="5634" max="5634" width="26.85546875" style="31" customWidth="1"/>
    <col min="5635" max="5635" width="25.42578125" style="31" customWidth="1"/>
    <col min="5636" max="5636" width="22" style="31" customWidth="1"/>
    <col min="5637" max="5637" width="28.42578125" style="31" customWidth="1"/>
    <col min="5638" max="5638" width="26" style="31" bestFit="1" customWidth="1"/>
    <col min="5639" max="5641" width="23" style="31" bestFit="1" customWidth="1"/>
    <col min="5642" max="5642" width="21.85546875" style="31" bestFit="1" customWidth="1"/>
    <col min="5643" max="5651" width="21.85546875" style="31" customWidth="1"/>
    <col min="5652" max="5652" width="23.5703125" style="31" bestFit="1" customWidth="1"/>
    <col min="5653" max="5653" width="23.5703125" style="31" customWidth="1"/>
    <col min="5654" max="5654" width="15.42578125" style="31" bestFit="1" customWidth="1"/>
    <col min="5655" max="5655" width="23.5703125" style="31" bestFit="1" customWidth="1"/>
    <col min="5656" max="5656" width="14" style="31" bestFit="1" customWidth="1"/>
    <col min="5657" max="5657" width="22.140625" style="31" bestFit="1" customWidth="1"/>
    <col min="5658" max="5658" width="13.140625" style="31" bestFit="1" customWidth="1"/>
    <col min="5659" max="5888" width="9.140625" style="31"/>
    <col min="5889" max="5889" width="25" style="31" bestFit="1" customWidth="1"/>
    <col min="5890" max="5890" width="26.85546875" style="31" customWidth="1"/>
    <col min="5891" max="5891" width="25.42578125" style="31" customWidth="1"/>
    <col min="5892" max="5892" width="22" style="31" customWidth="1"/>
    <col min="5893" max="5893" width="28.42578125" style="31" customWidth="1"/>
    <col min="5894" max="5894" width="26" style="31" bestFit="1" customWidth="1"/>
    <col min="5895" max="5897" width="23" style="31" bestFit="1" customWidth="1"/>
    <col min="5898" max="5898" width="21.85546875" style="31" bestFit="1" customWidth="1"/>
    <col min="5899" max="5907" width="21.85546875" style="31" customWidth="1"/>
    <col min="5908" max="5908" width="23.5703125" style="31" bestFit="1" customWidth="1"/>
    <col min="5909" max="5909" width="23.5703125" style="31" customWidth="1"/>
    <col min="5910" max="5910" width="15.42578125" style="31" bestFit="1" customWidth="1"/>
    <col min="5911" max="5911" width="23.5703125" style="31" bestFit="1" customWidth="1"/>
    <col min="5912" max="5912" width="14" style="31" bestFit="1" customWidth="1"/>
    <col min="5913" max="5913" width="22.140625" style="31" bestFit="1" customWidth="1"/>
    <col min="5914" max="5914" width="13.140625" style="31" bestFit="1" customWidth="1"/>
    <col min="5915" max="6144" width="9.140625" style="31"/>
    <col min="6145" max="6145" width="25" style="31" bestFit="1" customWidth="1"/>
    <col min="6146" max="6146" width="26.85546875" style="31" customWidth="1"/>
    <col min="6147" max="6147" width="25.42578125" style="31" customWidth="1"/>
    <col min="6148" max="6148" width="22" style="31" customWidth="1"/>
    <col min="6149" max="6149" width="28.42578125" style="31" customWidth="1"/>
    <col min="6150" max="6150" width="26" style="31" bestFit="1" customWidth="1"/>
    <col min="6151" max="6153" width="23" style="31" bestFit="1" customWidth="1"/>
    <col min="6154" max="6154" width="21.85546875" style="31" bestFit="1" customWidth="1"/>
    <col min="6155" max="6163" width="21.85546875" style="31" customWidth="1"/>
    <col min="6164" max="6164" width="23.5703125" style="31" bestFit="1" customWidth="1"/>
    <col min="6165" max="6165" width="23.5703125" style="31" customWidth="1"/>
    <col min="6166" max="6166" width="15.42578125" style="31" bestFit="1" customWidth="1"/>
    <col min="6167" max="6167" width="23.5703125" style="31" bestFit="1" customWidth="1"/>
    <col min="6168" max="6168" width="14" style="31" bestFit="1" customWidth="1"/>
    <col min="6169" max="6169" width="22.140625" style="31" bestFit="1" customWidth="1"/>
    <col min="6170" max="6170" width="13.140625" style="31" bestFit="1" customWidth="1"/>
    <col min="6171" max="6400" width="9.140625" style="31"/>
    <col min="6401" max="6401" width="25" style="31" bestFit="1" customWidth="1"/>
    <col min="6402" max="6402" width="26.85546875" style="31" customWidth="1"/>
    <col min="6403" max="6403" width="25.42578125" style="31" customWidth="1"/>
    <col min="6404" max="6404" width="22" style="31" customWidth="1"/>
    <col min="6405" max="6405" width="28.42578125" style="31" customWidth="1"/>
    <col min="6406" max="6406" width="26" style="31" bestFit="1" customWidth="1"/>
    <col min="6407" max="6409" width="23" style="31" bestFit="1" customWidth="1"/>
    <col min="6410" max="6410" width="21.85546875" style="31" bestFit="1" customWidth="1"/>
    <col min="6411" max="6419" width="21.85546875" style="31" customWidth="1"/>
    <col min="6420" max="6420" width="23.5703125" style="31" bestFit="1" customWidth="1"/>
    <col min="6421" max="6421" width="23.5703125" style="31" customWidth="1"/>
    <col min="6422" max="6422" width="15.42578125" style="31" bestFit="1" customWidth="1"/>
    <col min="6423" max="6423" width="23.5703125" style="31" bestFit="1" customWidth="1"/>
    <col min="6424" max="6424" width="14" style="31" bestFit="1" customWidth="1"/>
    <col min="6425" max="6425" width="22.140625" style="31" bestFit="1" customWidth="1"/>
    <col min="6426" max="6426" width="13.140625" style="31" bestFit="1" customWidth="1"/>
    <col min="6427" max="6656" width="9.140625" style="31"/>
    <col min="6657" max="6657" width="25" style="31" bestFit="1" customWidth="1"/>
    <col min="6658" max="6658" width="26.85546875" style="31" customWidth="1"/>
    <col min="6659" max="6659" width="25.42578125" style="31" customWidth="1"/>
    <col min="6660" max="6660" width="22" style="31" customWidth="1"/>
    <col min="6661" max="6661" width="28.42578125" style="31" customWidth="1"/>
    <col min="6662" max="6662" width="26" style="31" bestFit="1" customWidth="1"/>
    <col min="6663" max="6665" width="23" style="31" bestFit="1" customWidth="1"/>
    <col min="6666" max="6666" width="21.85546875" style="31" bestFit="1" customWidth="1"/>
    <col min="6667" max="6675" width="21.85546875" style="31" customWidth="1"/>
    <col min="6676" max="6676" width="23.5703125" style="31" bestFit="1" customWidth="1"/>
    <col min="6677" max="6677" width="23.5703125" style="31" customWidth="1"/>
    <col min="6678" max="6678" width="15.42578125" style="31" bestFit="1" customWidth="1"/>
    <col min="6679" max="6679" width="23.5703125" style="31" bestFit="1" customWidth="1"/>
    <col min="6680" max="6680" width="14" style="31" bestFit="1" customWidth="1"/>
    <col min="6681" max="6681" width="22.140625" style="31" bestFit="1" customWidth="1"/>
    <col min="6682" max="6682" width="13.140625" style="31" bestFit="1" customWidth="1"/>
    <col min="6683" max="6912" width="9.140625" style="31"/>
    <col min="6913" max="6913" width="25" style="31" bestFit="1" customWidth="1"/>
    <col min="6914" max="6914" width="26.85546875" style="31" customWidth="1"/>
    <col min="6915" max="6915" width="25.42578125" style="31" customWidth="1"/>
    <col min="6916" max="6916" width="22" style="31" customWidth="1"/>
    <col min="6917" max="6917" width="28.42578125" style="31" customWidth="1"/>
    <col min="6918" max="6918" width="26" style="31" bestFit="1" customWidth="1"/>
    <col min="6919" max="6921" width="23" style="31" bestFit="1" customWidth="1"/>
    <col min="6922" max="6922" width="21.85546875" style="31" bestFit="1" customWidth="1"/>
    <col min="6923" max="6931" width="21.85546875" style="31" customWidth="1"/>
    <col min="6932" max="6932" width="23.5703125" style="31" bestFit="1" customWidth="1"/>
    <col min="6933" max="6933" width="23.5703125" style="31" customWidth="1"/>
    <col min="6934" max="6934" width="15.42578125" style="31" bestFit="1" customWidth="1"/>
    <col min="6935" max="6935" width="23.5703125" style="31" bestFit="1" customWidth="1"/>
    <col min="6936" max="6936" width="14" style="31" bestFit="1" customWidth="1"/>
    <col min="6937" max="6937" width="22.140625" style="31" bestFit="1" customWidth="1"/>
    <col min="6938" max="6938" width="13.140625" style="31" bestFit="1" customWidth="1"/>
    <col min="6939" max="7168" width="9.140625" style="31"/>
    <col min="7169" max="7169" width="25" style="31" bestFit="1" customWidth="1"/>
    <col min="7170" max="7170" width="26.85546875" style="31" customWidth="1"/>
    <col min="7171" max="7171" width="25.42578125" style="31" customWidth="1"/>
    <col min="7172" max="7172" width="22" style="31" customWidth="1"/>
    <col min="7173" max="7173" width="28.42578125" style="31" customWidth="1"/>
    <col min="7174" max="7174" width="26" style="31" bestFit="1" customWidth="1"/>
    <col min="7175" max="7177" width="23" style="31" bestFit="1" customWidth="1"/>
    <col min="7178" max="7178" width="21.85546875" style="31" bestFit="1" customWidth="1"/>
    <col min="7179" max="7187" width="21.85546875" style="31" customWidth="1"/>
    <col min="7188" max="7188" width="23.5703125" style="31" bestFit="1" customWidth="1"/>
    <col min="7189" max="7189" width="23.5703125" style="31" customWidth="1"/>
    <col min="7190" max="7190" width="15.42578125" style="31" bestFit="1" customWidth="1"/>
    <col min="7191" max="7191" width="23.5703125" style="31" bestFit="1" customWidth="1"/>
    <col min="7192" max="7192" width="14" style="31" bestFit="1" customWidth="1"/>
    <col min="7193" max="7193" width="22.140625" style="31" bestFit="1" customWidth="1"/>
    <col min="7194" max="7194" width="13.140625" style="31" bestFit="1" customWidth="1"/>
    <col min="7195" max="7424" width="9.140625" style="31"/>
    <col min="7425" max="7425" width="25" style="31" bestFit="1" customWidth="1"/>
    <col min="7426" max="7426" width="26.85546875" style="31" customWidth="1"/>
    <col min="7427" max="7427" width="25.42578125" style="31" customWidth="1"/>
    <col min="7428" max="7428" width="22" style="31" customWidth="1"/>
    <col min="7429" max="7429" width="28.42578125" style="31" customWidth="1"/>
    <col min="7430" max="7430" width="26" style="31" bestFit="1" customWidth="1"/>
    <col min="7431" max="7433" width="23" style="31" bestFit="1" customWidth="1"/>
    <col min="7434" max="7434" width="21.85546875" style="31" bestFit="1" customWidth="1"/>
    <col min="7435" max="7443" width="21.85546875" style="31" customWidth="1"/>
    <col min="7444" max="7444" width="23.5703125" style="31" bestFit="1" customWidth="1"/>
    <col min="7445" max="7445" width="23.5703125" style="31" customWidth="1"/>
    <col min="7446" max="7446" width="15.42578125" style="31" bestFit="1" customWidth="1"/>
    <col min="7447" max="7447" width="23.5703125" style="31" bestFit="1" customWidth="1"/>
    <col min="7448" max="7448" width="14" style="31" bestFit="1" customWidth="1"/>
    <col min="7449" max="7449" width="22.140625" style="31" bestFit="1" customWidth="1"/>
    <col min="7450" max="7450" width="13.140625" style="31" bestFit="1" customWidth="1"/>
    <col min="7451" max="7680" width="9.140625" style="31"/>
    <col min="7681" max="7681" width="25" style="31" bestFit="1" customWidth="1"/>
    <col min="7682" max="7682" width="26.85546875" style="31" customWidth="1"/>
    <col min="7683" max="7683" width="25.42578125" style="31" customWidth="1"/>
    <col min="7684" max="7684" width="22" style="31" customWidth="1"/>
    <col min="7685" max="7685" width="28.42578125" style="31" customWidth="1"/>
    <col min="7686" max="7686" width="26" style="31" bestFit="1" customWidth="1"/>
    <col min="7687" max="7689" width="23" style="31" bestFit="1" customWidth="1"/>
    <col min="7690" max="7690" width="21.85546875" style="31" bestFit="1" customWidth="1"/>
    <col min="7691" max="7699" width="21.85546875" style="31" customWidth="1"/>
    <col min="7700" max="7700" width="23.5703125" style="31" bestFit="1" customWidth="1"/>
    <col min="7701" max="7701" width="23.5703125" style="31" customWidth="1"/>
    <col min="7702" max="7702" width="15.42578125" style="31" bestFit="1" customWidth="1"/>
    <col min="7703" max="7703" width="23.5703125" style="31" bestFit="1" customWidth="1"/>
    <col min="7704" max="7704" width="14" style="31" bestFit="1" customWidth="1"/>
    <col min="7705" max="7705" width="22.140625" style="31" bestFit="1" customWidth="1"/>
    <col min="7706" max="7706" width="13.140625" style="31" bestFit="1" customWidth="1"/>
    <col min="7707" max="7936" width="9.140625" style="31"/>
    <col min="7937" max="7937" width="25" style="31" bestFit="1" customWidth="1"/>
    <col min="7938" max="7938" width="26.85546875" style="31" customWidth="1"/>
    <col min="7939" max="7939" width="25.42578125" style="31" customWidth="1"/>
    <col min="7940" max="7940" width="22" style="31" customWidth="1"/>
    <col min="7941" max="7941" width="28.42578125" style="31" customWidth="1"/>
    <col min="7942" max="7942" width="26" style="31" bestFit="1" customWidth="1"/>
    <col min="7943" max="7945" width="23" style="31" bestFit="1" customWidth="1"/>
    <col min="7946" max="7946" width="21.85546875" style="31" bestFit="1" customWidth="1"/>
    <col min="7947" max="7955" width="21.85546875" style="31" customWidth="1"/>
    <col min="7956" max="7956" width="23.5703125" style="31" bestFit="1" customWidth="1"/>
    <col min="7957" max="7957" width="23.5703125" style="31" customWidth="1"/>
    <col min="7958" max="7958" width="15.42578125" style="31" bestFit="1" customWidth="1"/>
    <col min="7959" max="7959" width="23.5703125" style="31" bestFit="1" customWidth="1"/>
    <col min="7960" max="7960" width="14" style="31" bestFit="1" customWidth="1"/>
    <col min="7961" max="7961" width="22.140625" style="31" bestFit="1" customWidth="1"/>
    <col min="7962" max="7962" width="13.140625" style="31" bestFit="1" customWidth="1"/>
    <col min="7963" max="8192" width="9.140625" style="31"/>
    <col min="8193" max="8193" width="25" style="31" bestFit="1" customWidth="1"/>
    <col min="8194" max="8194" width="26.85546875" style="31" customWidth="1"/>
    <col min="8195" max="8195" width="25.42578125" style="31" customWidth="1"/>
    <col min="8196" max="8196" width="22" style="31" customWidth="1"/>
    <col min="8197" max="8197" width="28.42578125" style="31" customWidth="1"/>
    <col min="8198" max="8198" width="26" style="31" bestFit="1" customWidth="1"/>
    <col min="8199" max="8201" width="23" style="31" bestFit="1" customWidth="1"/>
    <col min="8202" max="8202" width="21.85546875" style="31" bestFit="1" customWidth="1"/>
    <col min="8203" max="8211" width="21.85546875" style="31" customWidth="1"/>
    <col min="8212" max="8212" width="23.5703125" style="31" bestFit="1" customWidth="1"/>
    <col min="8213" max="8213" width="23.5703125" style="31" customWidth="1"/>
    <col min="8214" max="8214" width="15.42578125" style="31" bestFit="1" customWidth="1"/>
    <col min="8215" max="8215" width="23.5703125" style="31" bestFit="1" customWidth="1"/>
    <col min="8216" max="8216" width="14" style="31" bestFit="1" customWidth="1"/>
    <col min="8217" max="8217" width="22.140625" style="31" bestFit="1" customWidth="1"/>
    <col min="8218" max="8218" width="13.140625" style="31" bestFit="1" customWidth="1"/>
    <col min="8219" max="8448" width="9.140625" style="31"/>
    <col min="8449" max="8449" width="25" style="31" bestFit="1" customWidth="1"/>
    <col min="8450" max="8450" width="26.85546875" style="31" customWidth="1"/>
    <col min="8451" max="8451" width="25.42578125" style="31" customWidth="1"/>
    <col min="8452" max="8452" width="22" style="31" customWidth="1"/>
    <col min="8453" max="8453" width="28.42578125" style="31" customWidth="1"/>
    <col min="8454" max="8454" width="26" style="31" bestFit="1" customWidth="1"/>
    <col min="8455" max="8457" width="23" style="31" bestFit="1" customWidth="1"/>
    <col min="8458" max="8458" width="21.85546875" style="31" bestFit="1" customWidth="1"/>
    <col min="8459" max="8467" width="21.85546875" style="31" customWidth="1"/>
    <col min="8468" max="8468" width="23.5703125" style="31" bestFit="1" customWidth="1"/>
    <col min="8469" max="8469" width="23.5703125" style="31" customWidth="1"/>
    <col min="8470" max="8470" width="15.42578125" style="31" bestFit="1" customWidth="1"/>
    <col min="8471" max="8471" width="23.5703125" style="31" bestFit="1" customWidth="1"/>
    <col min="8472" max="8472" width="14" style="31" bestFit="1" customWidth="1"/>
    <col min="8473" max="8473" width="22.140625" style="31" bestFit="1" customWidth="1"/>
    <col min="8474" max="8474" width="13.140625" style="31" bestFit="1" customWidth="1"/>
    <col min="8475" max="8704" width="9.140625" style="31"/>
    <col min="8705" max="8705" width="25" style="31" bestFit="1" customWidth="1"/>
    <col min="8706" max="8706" width="26.85546875" style="31" customWidth="1"/>
    <col min="8707" max="8707" width="25.42578125" style="31" customWidth="1"/>
    <col min="8708" max="8708" width="22" style="31" customWidth="1"/>
    <col min="8709" max="8709" width="28.42578125" style="31" customWidth="1"/>
    <col min="8710" max="8710" width="26" style="31" bestFit="1" customWidth="1"/>
    <col min="8711" max="8713" width="23" style="31" bestFit="1" customWidth="1"/>
    <col min="8714" max="8714" width="21.85546875" style="31" bestFit="1" customWidth="1"/>
    <col min="8715" max="8723" width="21.85546875" style="31" customWidth="1"/>
    <col min="8724" max="8724" width="23.5703125" style="31" bestFit="1" customWidth="1"/>
    <col min="8725" max="8725" width="23.5703125" style="31" customWidth="1"/>
    <col min="8726" max="8726" width="15.42578125" style="31" bestFit="1" customWidth="1"/>
    <col min="8727" max="8727" width="23.5703125" style="31" bestFit="1" customWidth="1"/>
    <col min="8728" max="8728" width="14" style="31" bestFit="1" customWidth="1"/>
    <col min="8729" max="8729" width="22.140625" style="31" bestFit="1" customWidth="1"/>
    <col min="8730" max="8730" width="13.140625" style="31" bestFit="1" customWidth="1"/>
    <col min="8731" max="8960" width="9.140625" style="31"/>
    <col min="8961" max="8961" width="25" style="31" bestFit="1" customWidth="1"/>
    <col min="8962" max="8962" width="26.85546875" style="31" customWidth="1"/>
    <col min="8963" max="8963" width="25.42578125" style="31" customWidth="1"/>
    <col min="8964" max="8964" width="22" style="31" customWidth="1"/>
    <col min="8965" max="8965" width="28.42578125" style="31" customWidth="1"/>
    <col min="8966" max="8966" width="26" style="31" bestFit="1" customWidth="1"/>
    <col min="8967" max="8969" width="23" style="31" bestFit="1" customWidth="1"/>
    <col min="8970" max="8970" width="21.85546875" style="31" bestFit="1" customWidth="1"/>
    <col min="8971" max="8979" width="21.85546875" style="31" customWidth="1"/>
    <col min="8980" max="8980" width="23.5703125" style="31" bestFit="1" customWidth="1"/>
    <col min="8981" max="8981" width="23.5703125" style="31" customWidth="1"/>
    <col min="8982" max="8982" width="15.42578125" style="31" bestFit="1" customWidth="1"/>
    <col min="8983" max="8983" width="23.5703125" style="31" bestFit="1" customWidth="1"/>
    <col min="8984" max="8984" width="14" style="31" bestFit="1" customWidth="1"/>
    <col min="8985" max="8985" width="22.140625" style="31" bestFit="1" customWidth="1"/>
    <col min="8986" max="8986" width="13.140625" style="31" bestFit="1" customWidth="1"/>
    <col min="8987" max="9216" width="9.140625" style="31"/>
    <col min="9217" max="9217" width="25" style="31" bestFit="1" customWidth="1"/>
    <col min="9218" max="9218" width="26.85546875" style="31" customWidth="1"/>
    <col min="9219" max="9219" width="25.42578125" style="31" customWidth="1"/>
    <col min="9220" max="9220" width="22" style="31" customWidth="1"/>
    <col min="9221" max="9221" width="28.42578125" style="31" customWidth="1"/>
    <col min="9222" max="9222" width="26" style="31" bestFit="1" customWidth="1"/>
    <col min="9223" max="9225" width="23" style="31" bestFit="1" customWidth="1"/>
    <col min="9226" max="9226" width="21.85546875" style="31" bestFit="1" customWidth="1"/>
    <col min="9227" max="9235" width="21.85546875" style="31" customWidth="1"/>
    <col min="9236" max="9236" width="23.5703125" style="31" bestFit="1" customWidth="1"/>
    <col min="9237" max="9237" width="23.5703125" style="31" customWidth="1"/>
    <col min="9238" max="9238" width="15.42578125" style="31" bestFit="1" customWidth="1"/>
    <col min="9239" max="9239" width="23.5703125" style="31" bestFit="1" customWidth="1"/>
    <col min="9240" max="9240" width="14" style="31" bestFit="1" customWidth="1"/>
    <col min="9241" max="9241" width="22.140625" style="31" bestFit="1" customWidth="1"/>
    <col min="9242" max="9242" width="13.140625" style="31" bestFit="1" customWidth="1"/>
    <col min="9243" max="9472" width="9.140625" style="31"/>
    <col min="9473" max="9473" width="25" style="31" bestFit="1" customWidth="1"/>
    <col min="9474" max="9474" width="26.85546875" style="31" customWidth="1"/>
    <col min="9475" max="9475" width="25.42578125" style="31" customWidth="1"/>
    <col min="9476" max="9476" width="22" style="31" customWidth="1"/>
    <col min="9477" max="9477" width="28.42578125" style="31" customWidth="1"/>
    <col min="9478" max="9478" width="26" style="31" bestFit="1" customWidth="1"/>
    <col min="9479" max="9481" width="23" style="31" bestFit="1" customWidth="1"/>
    <col min="9482" max="9482" width="21.85546875" style="31" bestFit="1" customWidth="1"/>
    <col min="9483" max="9491" width="21.85546875" style="31" customWidth="1"/>
    <col min="9492" max="9492" width="23.5703125" style="31" bestFit="1" customWidth="1"/>
    <col min="9493" max="9493" width="23.5703125" style="31" customWidth="1"/>
    <col min="9494" max="9494" width="15.42578125" style="31" bestFit="1" customWidth="1"/>
    <col min="9495" max="9495" width="23.5703125" style="31" bestFit="1" customWidth="1"/>
    <col min="9496" max="9496" width="14" style="31" bestFit="1" customWidth="1"/>
    <col min="9497" max="9497" width="22.140625" style="31" bestFit="1" customWidth="1"/>
    <col min="9498" max="9498" width="13.140625" style="31" bestFit="1" customWidth="1"/>
    <col min="9499" max="9728" width="9.140625" style="31"/>
    <col min="9729" max="9729" width="25" style="31" bestFit="1" customWidth="1"/>
    <col min="9730" max="9730" width="26.85546875" style="31" customWidth="1"/>
    <col min="9731" max="9731" width="25.42578125" style="31" customWidth="1"/>
    <col min="9732" max="9732" width="22" style="31" customWidth="1"/>
    <col min="9733" max="9733" width="28.42578125" style="31" customWidth="1"/>
    <col min="9734" max="9734" width="26" style="31" bestFit="1" customWidth="1"/>
    <col min="9735" max="9737" width="23" style="31" bestFit="1" customWidth="1"/>
    <col min="9738" max="9738" width="21.85546875" style="31" bestFit="1" customWidth="1"/>
    <col min="9739" max="9747" width="21.85546875" style="31" customWidth="1"/>
    <col min="9748" max="9748" width="23.5703125" style="31" bestFit="1" customWidth="1"/>
    <col min="9749" max="9749" width="23.5703125" style="31" customWidth="1"/>
    <col min="9750" max="9750" width="15.42578125" style="31" bestFit="1" customWidth="1"/>
    <col min="9751" max="9751" width="23.5703125" style="31" bestFit="1" customWidth="1"/>
    <col min="9752" max="9752" width="14" style="31" bestFit="1" customWidth="1"/>
    <col min="9753" max="9753" width="22.140625" style="31" bestFit="1" customWidth="1"/>
    <col min="9754" max="9754" width="13.140625" style="31" bestFit="1" customWidth="1"/>
    <col min="9755" max="9984" width="9.140625" style="31"/>
    <col min="9985" max="9985" width="25" style="31" bestFit="1" customWidth="1"/>
    <col min="9986" max="9986" width="26.85546875" style="31" customWidth="1"/>
    <col min="9987" max="9987" width="25.42578125" style="31" customWidth="1"/>
    <col min="9988" max="9988" width="22" style="31" customWidth="1"/>
    <col min="9989" max="9989" width="28.42578125" style="31" customWidth="1"/>
    <col min="9990" max="9990" width="26" style="31" bestFit="1" customWidth="1"/>
    <col min="9991" max="9993" width="23" style="31" bestFit="1" customWidth="1"/>
    <col min="9994" max="9994" width="21.85546875" style="31" bestFit="1" customWidth="1"/>
    <col min="9995" max="10003" width="21.85546875" style="31" customWidth="1"/>
    <col min="10004" max="10004" width="23.5703125" style="31" bestFit="1" customWidth="1"/>
    <col min="10005" max="10005" width="23.5703125" style="31" customWidth="1"/>
    <col min="10006" max="10006" width="15.42578125" style="31" bestFit="1" customWidth="1"/>
    <col min="10007" max="10007" width="23.5703125" style="31" bestFit="1" customWidth="1"/>
    <col min="10008" max="10008" width="14" style="31" bestFit="1" customWidth="1"/>
    <col min="10009" max="10009" width="22.140625" style="31" bestFit="1" customWidth="1"/>
    <col min="10010" max="10010" width="13.140625" style="31" bestFit="1" customWidth="1"/>
    <col min="10011" max="10240" width="9.140625" style="31"/>
    <col min="10241" max="10241" width="25" style="31" bestFit="1" customWidth="1"/>
    <col min="10242" max="10242" width="26.85546875" style="31" customWidth="1"/>
    <col min="10243" max="10243" width="25.42578125" style="31" customWidth="1"/>
    <col min="10244" max="10244" width="22" style="31" customWidth="1"/>
    <col min="10245" max="10245" width="28.42578125" style="31" customWidth="1"/>
    <col min="10246" max="10246" width="26" style="31" bestFit="1" customWidth="1"/>
    <col min="10247" max="10249" width="23" style="31" bestFit="1" customWidth="1"/>
    <col min="10250" max="10250" width="21.85546875" style="31" bestFit="1" customWidth="1"/>
    <col min="10251" max="10259" width="21.85546875" style="31" customWidth="1"/>
    <col min="10260" max="10260" width="23.5703125" style="31" bestFit="1" customWidth="1"/>
    <col min="10261" max="10261" width="23.5703125" style="31" customWidth="1"/>
    <col min="10262" max="10262" width="15.42578125" style="31" bestFit="1" customWidth="1"/>
    <col min="10263" max="10263" width="23.5703125" style="31" bestFit="1" customWidth="1"/>
    <col min="10264" max="10264" width="14" style="31" bestFit="1" customWidth="1"/>
    <col min="10265" max="10265" width="22.140625" style="31" bestFit="1" customWidth="1"/>
    <col min="10266" max="10266" width="13.140625" style="31" bestFit="1" customWidth="1"/>
    <col min="10267" max="10496" width="9.140625" style="31"/>
    <col min="10497" max="10497" width="25" style="31" bestFit="1" customWidth="1"/>
    <col min="10498" max="10498" width="26.85546875" style="31" customWidth="1"/>
    <col min="10499" max="10499" width="25.42578125" style="31" customWidth="1"/>
    <col min="10500" max="10500" width="22" style="31" customWidth="1"/>
    <col min="10501" max="10501" width="28.42578125" style="31" customWidth="1"/>
    <col min="10502" max="10502" width="26" style="31" bestFit="1" customWidth="1"/>
    <col min="10503" max="10505" width="23" style="31" bestFit="1" customWidth="1"/>
    <col min="10506" max="10506" width="21.85546875" style="31" bestFit="1" customWidth="1"/>
    <col min="10507" max="10515" width="21.85546875" style="31" customWidth="1"/>
    <col min="10516" max="10516" width="23.5703125" style="31" bestFit="1" customWidth="1"/>
    <col min="10517" max="10517" width="23.5703125" style="31" customWidth="1"/>
    <col min="10518" max="10518" width="15.42578125" style="31" bestFit="1" customWidth="1"/>
    <col min="10519" max="10519" width="23.5703125" style="31" bestFit="1" customWidth="1"/>
    <col min="10520" max="10520" width="14" style="31" bestFit="1" customWidth="1"/>
    <col min="10521" max="10521" width="22.140625" style="31" bestFit="1" customWidth="1"/>
    <col min="10522" max="10522" width="13.140625" style="31" bestFit="1" customWidth="1"/>
    <col min="10523" max="10752" width="9.140625" style="31"/>
    <col min="10753" max="10753" width="25" style="31" bestFit="1" customWidth="1"/>
    <col min="10754" max="10754" width="26.85546875" style="31" customWidth="1"/>
    <col min="10755" max="10755" width="25.42578125" style="31" customWidth="1"/>
    <col min="10756" max="10756" width="22" style="31" customWidth="1"/>
    <col min="10757" max="10757" width="28.42578125" style="31" customWidth="1"/>
    <col min="10758" max="10758" width="26" style="31" bestFit="1" customWidth="1"/>
    <col min="10759" max="10761" width="23" style="31" bestFit="1" customWidth="1"/>
    <col min="10762" max="10762" width="21.85546875" style="31" bestFit="1" customWidth="1"/>
    <col min="10763" max="10771" width="21.85546875" style="31" customWidth="1"/>
    <col min="10772" max="10772" width="23.5703125" style="31" bestFit="1" customWidth="1"/>
    <col min="10773" max="10773" width="23.5703125" style="31" customWidth="1"/>
    <col min="10774" max="10774" width="15.42578125" style="31" bestFit="1" customWidth="1"/>
    <col min="10775" max="10775" width="23.5703125" style="31" bestFit="1" customWidth="1"/>
    <col min="10776" max="10776" width="14" style="31" bestFit="1" customWidth="1"/>
    <col min="10777" max="10777" width="22.140625" style="31" bestFit="1" customWidth="1"/>
    <col min="10778" max="10778" width="13.140625" style="31" bestFit="1" customWidth="1"/>
    <col min="10779" max="11008" width="9.140625" style="31"/>
    <col min="11009" max="11009" width="25" style="31" bestFit="1" customWidth="1"/>
    <col min="11010" max="11010" width="26.85546875" style="31" customWidth="1"/>
    <col min="11011" max="11011" width="25.42578125" style="31" customWidth="1"/>
    <col min="11012" max="11012" width="22" style="31" customWidth="1"/>
    <col min="11013" max="11013" width="28.42578125" style="31" customWidth="1"/>
    <col min="11014" max="11014" width="26" style="31" bestFit="1" customWidth="1"/>
    <col min="11015" max="11017" width="23" style="31" bestFit="1" customWidth="1"/>
    <col min="11018" max="11018" width="21.85546875" style="31" bestFit="1" customWidth="1"/>
    <col min="11019" max="11027" width="21.85546875" style="31" customWidth="1"/>
    <col min="11028" max="11028" width="23.5703125" style="31" bestFit="1" customWidth="1"/>
    <col min="11029" max="11029" width="23.5703125" style="31" customWidth="1"/>
    <col min="11030" max="11030" width="15.42578125" style="31" bestFit="1" customWidth="1"/>
    <col min="11031" max="11031" width="23.5703125" style="31" bestFit="1" customWidth="1"/>
    <col min="11032" max="11032" width="14" style="31" bestFit="1" customWidth="1"/>
    <col min="11033" max="11033" width="22.140625" style="31" bestFit="1" customWidth="1"/>
    <col min="11034" max="11034" width="13.140625" style="31" bestFit="1" customWidth="1"/>
    <col min="11035" max="11264" width="9.140625" style="31"/>
    <col min="11265" max="11265" width="25" style="31" bestFit="1" customWidth="1"/>
    <col min="11266" max="11266" width="26.85546875" style="31" customWidth="1"/>
    <col min="11267" max="11267" width="25.42578125" style="31" customWidth="1"/>
    <col min="11268" max="11268" width="22" style="31" customWidth="1"/>
    <col min="11269" max="11269" width="28.42578125" style="31" customWidth="1"/>
    <col min="11270" max="11270" width="26" style="31" bestFit="1" customWidth="1"/>
    <col min="11271" max="11273" width="23" style="31" bestFit="1" customWidth="1"/>
    <col min="11274" max="11274" width="21.85546875" style="31" bestFit="1" customWidth="1"/>
    <col min="11275" max="11283" width="21.85546875" style="31" customWidth="1"/>
    <col min="11284" max="11284" width="23.5703125" style="31" bestFit="1" customWidth="1"/>
    <col min="11285" max="11285" width="23.5703125" style="31" customWidth="1"/>
    <col min="11286" max="11286" width="15.42578125" style="31" bestFit="1" customWidth="1"/>
    <col min="11287" max="11287" width="23.5703125" style="31" bestFit="1" customWidth="1"/>
    <col min="11288" max="11288" width="14" style="31" bestFit="1" customWidth="1"/>
    <col min="11289" max="11289" width="22.140625" style="31" bestFit="1" customWidth="1"/>
    <col min="11290" max="11290" width="13.140625" style="31" bestFit="1" customWidth="1"/>
    <col min="11291" max="11520" width="9.140625" style="31"/>
    <col min="11521" max="11521" width="25" style="31" bestFit="1" customWidth="1"/>
    <col min="11522" max="11522" width="26.85546875" style="31" customWidth="1"/>
    <col min="11523" max="11523" width="25.42578125" style="31" customWidth="1"/>
    <col min="11524" max="11524" width="22" style="31" customWidth="1"/>
    <col min="11525" max="11525" width="28.42578125" style="31" customWidth="1"/>
    <col min="11526" max="11526" width="26" style="31" bestFit="1" customWidth="1"/>
    <col min="11527" max="11529" width="23" style="31" bestFit="1" customWidth="1"/>
    <col min="11530" max="11530" width="21.85546875" style="31" bestFit="1" customWidth="1"/>
    <col min="11531" max="11539" width="21.85546875" style="31" customWidth="1"/>
    <col min="11540" max="11540" width="23.5703125" style="31" bestFit="1" customWidth="1"/>
    <col min="11541" max="11541" width="23.5703125" style="31" customWidth="1"/>
    <col min="11542" max="11542" width="15.42578125" style="31" bestFit="1" customWidth="1"/>
    <col min="11543" max="11543" width="23.5703125" style="31" bestFit="1" customWidth="1"/>
    <col min="11544" max="11544" width="14" style="31" bestFit="1" customWidth="1"/>
    <col min="11545" max="11545" width="22.140625" style="31" bestFit="1" customWidth="1"/>
    <col min="11546" max="11546" width="13.140625" style="31" bestFit="1" customWidth="1"/>
    <col min="11547" max="11776" width="9.140625" style="31"/>
    <col min="11777" max="11777" width="25" style="31" bestFit="1" customWidth="1"/>
    <col min="11778" max="11778" width="26.85546875" style="31" customWidth="1"/>
    <col min="11779" max="11779" width="25.42578125" style="31" customWidth="1"/>
    <col min="11780" max="11780" width="22" style="31" customWidth="1"/>
    <col min="11781" max="11781" width="28.42578125" style="31" customWidth="1"/>
    <col min="11782" max="11782" width="26" style="31" bestFit="1" customWidth="1"/>
    <col min="11783" max="11785" width="23" style="31" bestFit="1" customWidth="1"/>
    <col min="11786" max="11786" width="21.85546875" style="31" bestFit="1" customWidth="1"/>
    <col min="11787" max="11795" width="21.85546875" style="31" customWidth="1"/>
    <col min="11796" max="11796" width="23.5703125" style="31" bestFit="1" customWidth="1"/>
    <col min="11797" max="11797" width="23.5703125" style="31" customWidth="1"/>
    <col min="11798" max="11798" width="15.42578125" style="31" bestFit="1" customWidth="1"/>
    <col min="11799" max="11799" width="23.5703125" style="31" bestFit="1" customWidth="1"/>
    <col min="11800" max="11800" width="14" style="31" bestFit="1" customWidth="1"/>
    <col min="11801" max="11801" width="22.140625" style="31" bestFit="1" customWidth="1"/>
    <col min="11802" max="11802" width="13.140625" style="31" bestFit="1" customWidth="1"/>
    <col min="11803" max="12032" width="9.140625" style="31"/>
    <col min="12033" max="12033" width="25" style="31" bestFit="1" customWidth="1"/>
    <col min="12034" max="12034" width="26.85546875" style="31" customWidth="1"/>
    <col min="12035" max="12035" width="25.42578125" style="31" customWidth="1"/>
    <col min="12036" max="12036" width="22" style="31" customWidth="1"/>
    <col min="12037" max="12037" width="28.42578125" style="31" customWidth="1"/>
    <col min="12038" max="12038" width="26" style="31" bestFit="1" customWidth="1"/>
    <col min="12039" max="12041" width="23" style="31" bestFit="1" customWidth="1"/>
    <col min="12042" max="12042" width="21.85546875" style="31" bestFit="1" customWidth="1"/>
    <col min="12043" max="12051" width="21.85546875" style="31" customWidth="1"/>
    <col min="12052" max="12052" width="23.5703125" style="31" bestFit="1" customWidth="1"/>
    <col min="12053" max="12053" width="23.5703125" style="31" customWidth="1"/>
    <col min="12054" max="12054" width="15.42578125" style="31" bestFit="1" customWidth="1"/>
    <col min="12055" max="12055" width="23.5703125" style="31" bestFit="1" customWidth="1"/>
    <col min="12056" max="12056" width="14" style="31" bestFit="1" customWidth="1"/>
    <col min="12057" max="12057" width="22.140625" style="31" bestFit="1" customWidth="1"/>
    <col min="12058" max="12058" width="13.140625" style="31" bestFit="1" customWidth="1"/>
    <col min="12059" max="12288" width="9.140625" style="31"/>
    <col min="12289" max="12289" width="25" style="31" bestFit="1" customWidth="1"/>
    <col min="12290" max="12290" width="26.85546875" style="31" customWidth="1"/>
    <col min="12291" max="12291" width="25.42578125" style="31" customWidth="1"/>
    <col min="12292" max="12292" width="22" style="31" customWidth="1"/>
    <col min="12293" max="12293" width="28.42578125" style="31" customWidth="1"/>
    <col min="12294" max="12294" width="26" style="31" bestFit="1" customWidth="1"/>
    <col min="12295" max="12297" width="23" style="31" bestFit="1" customWidth="1"/>
    <col min="12298" max="12298" width="21.85546875" style="31" bestFit="1" customWidth="1"/>
    <col min="12299" max="12307" width="21.85546875" style="31" customWidth="1"/>
    <col min="12308" max="12308" width="23.5703125" style="31" bestFit="1" customWidth="1"/>
    <col min="12309" max="12309" width="23.5703125" style="31" customWidth="1"/>
    <col min="12310" max="12310" width="15.42578125" style="31" bestFit="1" customWidth="1"/>
    <col min="12311" max="12311" width="23.5703125" style="31" bestFit="1" customWidth="1"/>
    <col min="12312" max="12312" width="14" style="31" bestFit="1" customWidth="1"/>
    <col min="12313" max="12313" width="22.140625" style="31" bestFit="1" customWidth="1"/>
    <col min="12314" max="12314" width="13.140625" style="31" bestFit="1" customWidth="1"/>
    <col min="12315" max="12544" width="9.140625" style="31"/>
    <col min="12545" max="12545" width="25" style="31" bestFit="1" customWidth="1"/>
    <col min="12546" max="12546" width="26.85546875" style="31" customWidth="1"/>
    <col min="12547" max="12547" width="25.42578125" style="31" customWidth="1"/>
    <col min="12548" max="12548" width="22" style="31" customWidth="1"/>
    <col min="12549" max="12549" width="28.42578125" style="31" customWidth="1"/>
    <col min="12550" max="12550" width="26" style="31" bestFit="1" customWidth="1"/>
    <col min="12551" max="12553" width="23" style="31" bestFit="1" customWidth="1"/>
    <col min="12554" max="12554" width="21.85546875" style="31" bestFit="1" customWidth="1"/>
    <col min="12555" max="12563" width="21.85546875" style="31" customWidth="1"/>
    <col min="12564" max="12564" width="23.5703125" style="31" bestFit="1" customWidth="1"/>
    <col min="12565" max="12565" width="23.5703125" style="31" customWidth="1"/>
    <col min="12566" max="12566" width="15.42578125" style="31" bestFit="1" customWidth="1"/>
    <col min="12567" max="12567" width="23.5703125" style="31" bestFit="1" customWidth="1"/>
    <col min="12568" max="12568" width="14" style="31" bestFit="1" customWidth="1"/>
    <col min="12569" max="12569" width="22.140625" style="31" bestFit="1" customWidth="1"/>
    <col min="12570" max="12570" width="13.140625" style="31" bestFit="1" customWidth="1"/>
    <col min="12571" max="12800" width="9.140625" style="31"/>
    <col min="12801" max="12801" width="25" style="31" bestFit="1" customWidth="1"/>
    <col min="12802" max="12802" width="26.85546875" style="31" customWidth="1"/>
    <col min="12803" max="12803" width="25.42578125" style="31" customWidth="1"/>
    <col min="12804" max="12804" width="22" style="31" customWidth="1"/>
    <col min="12805" max="12805" width="28.42578125" style="31" customWidth="1"/>
    <col min="12806" max="12806" width="26" style="31" bestFit="1" customWidth="1"/>
    <col min="12807" max="12809" width="23" style="31" bestFit="1" customWidth="1"/>
    <col min="12810" max="12810" width="21.85546875" style="31" bestFit="1" customWidth="1"/>
    <col min="12811" max="12819" width="21.85546875" style="31" customWidth="1"/>
    <col min="12820" max="12820" width="23.5703125" style="31" bestFit="1" customWidth="1"/>
    <col min="12821" max="12821" width="23.5703125" style="31" customWidth="1"/>
    <col min="12822" max="12822" width="15.42578125" style="31" bestFit="1" customWidth="1"/>
    <col min="12823" max="12823" width="23.5703125" style="31" bestFit="1" customWidth="1"/>
    <col min="12824" max="12824" width="14" style="31" bestFit="1" customWidth="1"/>
    <col min="12825" max="12825" width="22.140625" style="31" bestFit="1" customWidth="1"/>
    <col min="12826" max="12826" width="13.140625" style="31" bestFit="1" customWidth="1"/>
    <col min="12827" max="13056" width="9.140625" style="31"/>
    <col min="13057" max="13057" width="25" style="31" bestFit="1" customWidth="1"/>
    <col min="13058" max="13058" width="26.85546875" style="31" customWidth="1"/>
    <col min="13059" max="13059" width="25.42578125" style="31" customWidth="1"/>
    <col min="13060" max="13060" width="22" style="31" customWidth="1"/>
    <col min="13061" max="13061" width="28.42578125" style="31" customWidth="1"/>
    <col min="13062" max="13062" width="26" style="31" bestFit="1" customWidth="1"/>
    <col min="13063" max="13065" width="23" style="31" bestFit="1" customWidth="1"/>
    <col min="13066" max="13066" width="21.85546875" style="31" bestFit="1" customWidth="1"/>
    <col min="13067" max="13075" width="21.85546875" style="31" customWidth="1"/>
    <col min="13076" max="13076" width="23.5703125" style="31" bestFit="1" customWidth="1"/>
    <col min="13077" max="13077" width="23.5703125" style="31" customWidth="1"/>
    <col min="13078" max="13078" width="15.42578125" style="31" bestFit="1" customWidth="1"/>
    <col min="13079" max="13079" width="23.5703125" style="31" bestFit="1" customWidth="1"/>
    <col min="13080" max="13080" width="14" style="31" bestFit="1" customWidth="1"/>
    <col min="13081" max="13081" width="22.140625" style="31" bestFit="1" customWidth="1"/>
    <col min="13082" max="13082" width="13.140625" style="31" bestFit="1" customWidth="1"/>
    <col min="13083" max="13312" width="9.140625" style="31"/>
    <col min="13313" max="13313" width="25" style="31" bestFit="1" customWidth="1"/>
    <col min="13314" max="13314" width="26.85546875" style="31" customWidth="1"/>
    <col min="13315" max="13315" width="25.42578125" style="31" customWidth="1"/>
    <col min="13316" max="13316" width="22" style="31" customWidth="1"/>
    <col min="13317" max="13317" width="28.42578125" style="31" customWidth="1"/>
    <col min="13318" max="13318" width="26" style="31" bestFit="1" customWidth="1"/>
    <col min="13319" max="13321" width="23" style="31" bestFit="1" customWidth="1"/>
    <col min="13322" max="13322" width="21.85546875" style="31" bestFit="1" customWidth="1"/>
    <col min="13323" max="13331" width="21.85546875" style="31" customWidth="1"/>
    <col min="13332" max="13332" width="23.5703125" style="31" bestFit="1" customWidth="1"/>
    <col min="13333" max="13333" width="23.5703125" style="31" customWidth="1"/>
    <col min="13334" max="13334" width="15.42578125" style="31" bestFit="1" customWidth="1"/>
    <col min="13335" max="13335" width="23.5703125" style="31" bestFit="1" customWidth="1"/>
    <col min="13336" max="13336" width="14" style="31" bestFit="1" customWidth="1"/>
    <col min="13337" max="13337" width="22.140625" style="31" bestFit="1" customWidth="1"/>
    <col min="13338" max="13338" width="13.140625" style="31" bestFit="1" customWidth="1"/>
    <col min="13339" max="13568" width="9.140625" style="31"/>
    <col min="13569" max="13569" width="25" style="31" bestFit="1" customWidth="1"/>
    <col min="13570" max="13570" width="26.85546875" style="31" customWidth="1"/>
    <col min="13571" max="13571" width="25.42578125" style="31" customWidth="1"/>
    <col min="13572" max="13572" width="22" style="31" customWidth="1"/>
    <col min="13573" max="13573" width="28.42578125" style="31" customWidth="1"/>
    <col min="13574" max="13574" width="26" style="31" bestFit="1" customWidth="1"/>
    <col min="13575" max="13577" width="23" style="31" bestFit="1" customWidth="1"/>
    <col min="13578" max="13578" width="21.85546875" style="31" bestFit="1" customWidth="1"/>
    <col min="13579" max="13587" width="21.85546875" style="31" customWidth="1"/>
    <col min="13588" max="13588" width="23.5703125" style="31" bestFit="1" customWidth="1"/>
    <col min="13589" max="13589" width="23.5703125" style="31" customWidth="1"/>
    <col min="13590" max="13590" width="15.42578125" style="31" bestFit="1" customWidth="1"/>
    <col min="13591" max="13591" width="23.5703125" style="31" bestFit="1" customWidth="1"/>
    <col min="13592" max="13592" width="14" style="31" bestFit="1" customWidth="1"/>
    <col min="13593" max="13593" width="22.140625" style="31" bestFit="1" customWidth="1"/>
    <col min="13594" max="13594" width="13.140625" style="31" bestFit="1" customWidth="1"/>
    <col min="13595" max="13824" width="9.140625" style="31"/>
    <col min="13825" max="13825" width="25" style="31" bestFit="1" customWidth="1"/>
    <col min="13826" max="13826" width="26.85546875" style="31" customWidth="1"/>
    <col min="13827" max="13827" width="25.42578125" style="31" customWidth="1"/>
    <col min="13828" max="13828" width="22" style="31" customWidth="1"/>
    <col min="13829" max="13829" width="28.42578125" style="31" customWidth="1"/>
    <col min="13830" max="13830" width="26" style="31" bestFit="1" customWidth="1"/>
    <col min="13831" max="13833" width="23" style="31" bestFit="1" customWidth="1"/>
    <col min="13834" max="13834" width="21.85546875" style="31" bestFit="1" customWidth="1"/>
    <col min="13835" max="13843" width="21.85546875" style="31" customWidth="1"/>
    <col min="13844" max="13844" width="23.5703125" style="31" bestFit="1" customWidth="1"/>
    <col min="13845" max="13845" width="23.5703125" style="31" customWidth="1"/>
    <col min="13846" max="13846" width="15.42578125" style="31" bestFit="1" customWidth="1"/>
    <col min="13847" max="13847" width="23.5703125" style="31" bestFit="1" customWidth="1"/>
    <col min="13848" max="13848" width="14" style="31" bestFit="1" customWidth="1"/>
    <col min="13849" max="13849" width="22.140625" style="31" bestFit="1" customWidth="1"/>
    <col min="13850" max="13850" width="13.140625" style="31" bestFit="1" customWidth="1"/>
    <col min="13851" max="14080" width="9.140625" style="31"/>
    <col min="14081" max="14081" width="25" style="31" bestFit="1" customWidth="1"/>
    <col min="14082" max="14082" width="26.85546875" style="31" customWidth="1"/>
    <col min="14083" max="14083" width="25.42578125" style="31" customWidth="1"/>
    <col min="14084" max="14084" width="22" style="31" customWidth="1"/>
    <col min="14085" max="14085" width="28.42578125" style="31" customWidth="1"/>
    <col min="14086" max="14086" width="26" style="31" bestFit="1" customWidth="1"/>
    <col min="14087" max="14089" width="23" style="31" bestFit="1" customWidth="1"/>
    <col min="14090" max="14090" width="21.85546875" style="31" bestFit="1" customWidth="1"/>
    <col min="14091" max="14099" width="21.85546875" style="31" customWidth="1"/>
    <col min="14100" max="14100" width="23.5703125" style="31" bestFit="1" customWidth="1"/>
    <col min="14101" max="14101" width="23.5703125" style="31" customWidth="1"/>
    <col min="14102" max="14102" width="15.42578125" style="31" bestFit="1" customWidth="1"/>
    <col min="14103" max="14103" width="23.5703125" style="31" bestFit="1" customWidth="1"/>
    <col min="14104" max="14104" width="14" style="31" bestFit="1" customWidth="1"/>
    <col min="14105" max="14105" width="22.140625" style="31" bestFit="1" customWidth="1"/>
    <col min="14106" max="14106" width="13.140625" style="31" bestFit="1" customWidth="1"/>
    <col min="14107" max="14336" width="9.140625" style="31"/>
    <col min="14337" max="14337" width="25" style="31" bestFit="1" customWidth="1"/>
    <col min="14338" max="14338" width="26.85546875" style="31" customWidth="1"/>
    <col min="14339" max="14339" width="25.42578125" style="31" customWidth="1"/>
    <col min="14340" max="14340" width="22" style="31" customWidth="1"/>
    <col min="14341" max="14341" width="28.42578125" style="31" customWidth="1"/>
    <col min="14342" max="14342" width="26" style="31" bestFit="1" customWidth="1"/>
    <col min="14343" max="14345" width="23" style="31" bestFit="1" customWidth="1"/>
    <col min="14346" max="14346" width="21.85546875" style="31" bestFit="1" customWidth="1"/>
    <col min="14347" max="14355" width="21.85546875" style="31" customWidth="1"/>
    <col min="14356" max="14356" width="23.5703125" style="31" bestFit="1" customWidth="1"/>
    <col min="14357" max="14357" width="23.5703125" style="31" customWidth="1"/>
    <col min="14358" max="14358" width="15.42578125" style="31" bestFit="1" customWidth="1"/>
    <col min="14359" max="14359" width="23.5703125" style="31" bestFit="1" customWidth="1"/>
    <col min="14360" max="14360" width="14" style="31" bestFit="1" customWidth="1"/>
    <col min="14361" max="14361" width="22.140625" style="31" bestFit="1" customWidth="1"/>
    <col min="14362" max="14362" width="13.140625" style="31" bestFit="1" customWidth="1"/>
    <col min="14363" max="14592" width="9.140625" style="31"/>
    <col min="14593" max="14593" width="25" style="31" bestFit="1" customWidth="1"/>
    <col min="14594" max="14594" width="26.85546875" style="31" customWidth="1"/>
    <col min="14595" max="14595" width="25.42578125" style="31" customWidth="1"/>
    <col min="14596" max="14596" width="22" style="31" customWidth="1"/>
    <col min="14597" max="14597" width="28.42578125" style="31" customWidth="1"/>
    <col min="14598" max="14598" width="26" style="31" bestFit="1" customWidth="1"/>
    <col min="14599" max="14601" width="23" style="31" bestFit="1" customWidth="1"/>
    <col min="14602" max="14602" width="21.85546875" style="31" bestFit="1" customWidth="1"/>
    <col min="14603" max="14611" width="21.85546875" style="31" customWidth="1"/>
    <col min="14612" max="14612" width="23.5703125" style="31" bestFit="1" customWidth="1"/>
    <col min="14613" max="14613" width="23.5703125" style="31" customWidth="1"/>
    <col min="14614" max="14614" width="15.42578125" style="31" bestFit="1" customWidth="1"/>
    <col min="14615" max="14615" width="23.5703125" style="31" bestFit="1" customWidth="1"/>
    <col min="14616" max="14616" width="14" style="31" bestFit="1" customWidth="1"/>
    <col min="14617" max="14617" width="22.140625" style="31" bestFit="1" customWidth="1"/>
    <col min="14618" max="14618" width="13.140625" style="31" bestFit="1" customWidth="1"/>
    <col min="14619" max="14848" width="9.140625" style="31"/>
    <col min="14849" max="14849" width="25" style="31" bestFit="1" customWidth="1"/>
    <col min="14850" max="14850" width="26.85546875" style="31" customWidth="1"/>
    <col min="14851" max="14851" width="25.42578125" style="31" customWidth="1"/>
    <col min="14852" max="14852" width="22" style="31" customWidth="1"/>
    <col min="14853" max="14853" width="28.42578125" style="31" customWidth="1"/>
    <col min="14854" max="14854" width="26" style="31" bestFit="1" customWidth="1"/>
    <col min="14855" max="14857" width="23" style="31" bestFit="1" customWidth="1"/>
    <col min="14858" max="14858" width="21.85546875" style="31" bestFit="1" customWidth="1"/>
    <col min="14859" max="14867" width="21.85546875" style="31" customWidth="1"/>
    <col min="14868" max="14868" width="23.5703125" style="31" bestFit="1" customWidth="1"/>
    <col min="14869" max="14869" width="23.5703125" style="31" customWidth="1"/>
    <col min="14870" max="14870" width="15.42578125" style="31" bestFit="1" customWidth="1"/>
    <col min="14871" max="14871" width="23.5703125" style="31" bestFit="1" customWidth="1"/>
    <col min="14872" max="14872" width="14" style="31" bestFit="1" customWidth="1"/>
    <col min="14873" max="14873" width="22.140625" style="31" bestFit="1" customWidth="1"/>
    <col min="14874" max="14874" width="13.140625" style="31" bestFit="1" customWidth="1"/>
    <col min="14875" max="15104" width="9.140625" style="31"/>
    <col min="15105" max="15105" width="25" style="31" bestFit="1" customWidth="1"/>
    <col min="15106" max="15106" width="26.85546875" style="31" customWidth="1"/>
    <col min="15107" max="15107" width="25.42578125" style="31" customWidth="1"/>
    <col min="15108" max="15108" width="22" style="31" customWidth="1"/>
    <col min="15109" max="15109" width="28.42578125" style="31" customWidth="1"/>
    <col min="15110" max="15110" width="26" style="31" bestFit="1" customWidth="1"/>
    <col min="15111" max="15113" width="23" style="31" bestFit="1" customWidth="1"/>
    <col min="15114" max="15114" width="21.85546875" style="31" bestFit="1" customWidth="1"/>
    <col min="15115" max="15123" width="21.85546875" style="31" customWidth="1"/>
    <col min="15124" max="15124" width="23.5703125" style="31" bestFit="1" customWidth="1"/>
    <col min="15125" max="15125" width="23.5703125" style="31" customWidth="1"/>
    <col min="15126" max="15126" width="15.42578125" style="31" bestFit="1" customWidth="1"/>
    <col min="15127" max="15127" width="23.5703125" style="31" bestFit="1" customWidth="1"/>
    <col min="15128" max="15128" width="14" style="31" bestFit="1" customWidth="1"/>
    <col min="15129" max="15129" width="22.140625" style="31" bestFit="1" customWidth="1"/>
    <col min="15130" max="15130" width="13.140625" style="31" bestFit="1" customWidth="1"/>
    <col min="15131" max="15360" width="9.140625" style="31"/>
    <col min="15361" max="15361" width="25" style="31" bestFit="1" customWidth="1"/>
    <col min="15362" max="15362" width="26.85546875" style="31" customWidth="1"/>
    <col min="15363" max="15363" width="25.42578125" style="31" customWidth="1"/>
    <col min="15364" max="15364" width="22" style="31" customWidth="1"/>
    <col min="15365" max="15365" width="28.42578125" style="31" customWidth="1"/>
    <col min="15366" max="15366" width="26" style="31" bestFit="1" customWidth="1"/>
    <col min="15367" max="15369" width="23" style="31" bestFit="1" customWidth="1"/>
    <col min="15370" max="15370" width="21.85546875" style="31" bestFit="1" customWidth="1"/>
    <col min="15371" max="15379" width="21.85546875" style="31" customWidth="1"/>
    <col min="15380" max="15380" width="23.5703125" style="31" bestFit="1" customWidth="1"/>
    <col min="15381" max="15381" width="23.5703125" style="31" customWidth="1"/>
    <col min="15382" max="15382" width="15.42578125" style="31" bestFit="1" customWidth="1"/>
    <col min="15383" max="15383" width="23.5703125" style="31" bestFit="1" customWidth="1"/>
    <col min="15384" max="15384" width="14" style="31" bestFit="1" customWidth="1"/>
    <col min="15385" max="15385" width="22.140625" style="31" bestFit="1" customWidth="1"/>
    <col min="15386" max="15386" width="13.140625" style="31" bestFit="1" customWidth="1"/>
    <col min="15387" max="15616" width="9.140625" style="31"/>
    <col min="15617" max="15617" width="25" style="31" bestFit="1" customWidth="1"/>
    <col min="15618" max="15618" width="26.85546875" style="31" customWidth="1"/>
    <col min="15619" max="15619" width="25.42578125" style="31" customWidth="1"/>
    <col min="15620" max="15620" width="22" style="31" customWidth="1"/>
    <col min="15621" max="15621" width="28.42578125" style="31" customWidth="1"/>
    <col min="15622" max="15622" width="26" style="31" bestFit="1" customWidth="1"/>
    <col min="15623" max="15625" width="23" style="31" bestFit="1" customWidth="1"/>
    <col min="15626" max="15626" width="21.85546875" style="31" bestFit="1" customWidth="1"/>
    <col min="15627" max="15635" width="21.85546875" style="31" customWidth="1"/>
    <col min="15636" max="15636" width="23.5703125" style="31" bestFit="1" customWidth="1"/>
    <col min="15637" max="15637" width="23.5703125" style="31" customWidth="1"/>
    <col min="15638" max="15638" width="15.42578125" style="31" bestFit="1" customWidth="1"/>
    <col min="15639" max="15639" width="23.5703125" style="31" bestFit="1" customWidth="1"/>
    <col min="15640" max="15640" width="14" style="31" bestFit="1" customWidth="1"/>
    <col min="15641" max="15641" width="22.140625" style="31" bestFit="1" customWidth="1"/>
    <col min="15642" max="15642" width="13.140625" style="31" bestFit="1" customWidth="1"/>
    <col min="15643" max="15872" width="9.140625" style="31"/>
    <col min="15873" max="15873" width="25" style="31" bestFit="1" customWidth="1"/>
    <col min="15874" max="15874" width="26.85546875" style="31" customWidth="1"/>
    <col min="15875" max="15875" width="25.42578125" style="31" customWidth="1"/>
    <col min="15876" max="15876" width="22" style="31" customWidth="1"/>
    <col min="15877" max="15877" width="28.42578125" style="31" customWidth="1"/>
    <col min="15878" max="15878" width="26" style="31" bestFit="1" customWidth="1"/>
    <col min="15879" max="15881" width="23" style="31" bestFit="1" customWidth="1"/>
    <col min="15882" max="15882" width="21.85546875" style="31" bestFit="1" customWidth="1"/>
    <col min="15883" max="15891" width="21.85546875" style="31" customWidth="1"/>
    <col min="15892" max="15892" width="23.5703125" style="31" bestFit="1" customWidth="1"/>
    <col min="15893" max="15893" width="23.5703125" style="31" customWidth="1"/>
    <col min="15894" max="15894" width="15.42578125" style="31" bestFit="1" customWidth="1"/>
    <col min="15895" max="15895" width="23.5703125" style="31" bestFit="1" customWidth="1"/>
    <col min="15896" max="15896" width="14" style="31" bestFit="1" customWidth="1"/>
    <col min="15897" max="15897" width="22.140625" style="31" bestFit="1" customWidth="1"/>
    <col min="15898" max="15898" width="13.140625" style="31" bestFit="1" customWidth="1"/>
    <col min="15899" max="16128" width="9.140625" style="31"/>
    <col min="16129" max="16129" width="25" style="31" bestFit="1" customWidth="1"/>
    <col min="16130" max="16130" width="26.85546875" style="31" customWidth="1"/>
    <col min="16131" max="16131" width="25.42578125" style="31" customWidth="1"/>
    <col min="16132" max="16132" width="22" style="31" customWidth="1"/>
    <col min="16133" max="16133" width="28.42578125" style="31" customWidth="1"/>
    <col min="16134" max="16134" width="26" style="31" bestFit="1" customWidth="1"/>
    <col min="16135" max="16137" width="23" style="31" bestFit="1" customWidth="1"/>
    <col min="16138" max="16138" width="21.85546875" style="31" bestFit="1" customWidth="1"/>
    <col min="16139" max="16147" width="21.85546875" style="31" customWidth="1"/>
    <col min="16148" max="16148" width="23.5703125" style="31" bestFit="1" customWidth="1"/>
    <col min="16149" max="16149" width="23.5703125" style="31" customWidth="1"/>
    <col min="16150" max="16150" width="15.42578125" style="31" bestFit="1" customWidth="1"/>
    <col min="16151" max="16151" width="23.5703125" style="31" bestFit="1" customWidth="1"/>
    <col min="16152" max="16152" width="14" style="31" bestFit="1" customWidth="1"/>
    <col min="16153" max="16153" width="22.140625" style="31" bestFit="1" customWidth="1"/>
    <col min="16154" max="16154" width="13.140625" style="31" bestFit="1" customWidth="1"/>
    <col min="16155" max="16384" width="9.140625" style="31"/>
  </cols>
  <sheetData>
    <row r="1" spans="1:6" s="29" customFormat="1" ht="35.25" x14ac:dyDescent="0.5">
      <c r="A1" s="139" t="s">
        <v>142</v>
      </c>
      <c r="B1" s="139"/>
      <c r="C1" s="139"/>
      <c r="D1" s="139"/>
      <c r="E1" s="139"/>
      <c r="F1" s="139"/>
    </row>
    <row r="2" spans="1:6" s="30" customFormat="1" ht="35.25" x14ac:dyDescent="0.5">
      <c r="A2" s="139" t="s">
        <v>141</v>
      </c>
      <c r="B2" s="139"/>
      <c r="C2" s="139"/>
      <c r="D2" s="139"/>
      <c r="E2" s="139"/>
      <c r="F2" s="139"/>
    </row>
    <row r="3" spans="1:6" ht="31.5" customHeight="1" thickBot="1" x14ac:dyDescent="0.55000000000000004">
      <c r="A3" s="139" t="s">
        <v>55</v>
      </c>
      <c r="B3" s="139"/>
      <c r="C3" s="139"/>
      <c r="D3" s="139"/>
      <c r="E3" s="139"/>
      <c r="F3" s="139"/>
    </row>
    <row r="4" spans="1:6" ht="21.75" customHeight="1" thickTop="1" thickBot="1" x14ac:dyDescent="0.4">
      <c r="A4" s="32" t="s">
        <v>0</v>
      </c>
      <c r="B4" s="25">
        <v>70000</v>
      </c>
      <c r="C4" s="33"/>
      <c r="D4" s="30"/>
    </row>
    <row r="5" spans="1:6" ht="21.75" customHeight="1" thickTop="1" thickBot="1" x14ac:dyDescent="0.4">
      <c r="A5" s="34" t="s">
        <v>1</v>
      </c>
      <c r="B5" s="26" t="s">
        <v>56</v>
      </c>
      <c r="C5" s="48"/>
      <c r="D5" s="30"/>
      <c r="E5" s="138" t="s">
        <v>138</v>
      </c>
    </row>
    <row r="6" spans="1:6" s="35" customFormat="1" ht="16.5" customHeight="1" thickTop="1" x14ac:dyDescent="0.25">
      <c r="A6" s="140" t="s">
        <v>144</v>
      </c>
      <c r="B6" s="141"/>
      <c r="C6" s="141"/>
      <c r="D6" s="141"/>
      <c r="E6" s="141"/>
      <c r="F6" s="142"/>
    </row>
    <row r="7" spans="1:6" ht="24.75" customHeight="1" x14ac:dyDescent="0.25">
      <c r="A7" s="36" t="s">
        <v>2</v>
      </c>
      <c r="B7" s="27" t="s">
        <v>9</v>
      </c>
      <c r="C7" s="37" t="str">
        <f>VLOOKUP(Input!B18,Output!B2:K7,10,FALSE)</f>
        <v>Percent of Salary</v>
      </c>
      <c r="D7" s="38" t="s">
        <v>123</v>
      </c>
      <c r="E7" s="39" t="str">
        <f>IF(Input!B9=10, "Employee Cost per 10 Month", "Employee Cost per 12 Month")</f>
        <v>Employee Cost per 10 Month</v>
      </c>
      <c r="F7" s="39" t="s">
        <v>3</v>
      </c>
    </row>
    <row r="8" spans="1:6" ht="24.75" customHeight="1" thickBot="1" x14ac:dyDescent="0.3">
      <c r="A8" s="40" t="s">
        <v>4</v>
      </c>
      <c r="B8" s="28" t="s">
        <v>139</v>
      </c>
      <c r="C8" s="41">
        <f>IF(B4=0, 0,VLOOKUP(Input!B18,Output!B2:H7,5,FALSE))</f>
        <v>2.5000000000000001E-2</v>
      </c>
      <c r="D8" s="42">
        <f>IF(B4=0,0,VLOOKUP(Input!B18,Output!B2:H7,3,FALSE))</f>
        <v>989.52</v>
      </c>
      <c r="E8" s="43">
        <f>IF(B4=0,0,VLOOKUP(Input!B18,Output!B2:J7,8,FALSE))</f>
        <v>175</v>
      </c>
      <c r="F8" s="43">
        <f>ROUND(IF(B4=0,0,VLOOKUP(Input!B18,Output!B2:J7,9,FALSE)),2)</f>
        <v>87.5</v>
      </c>
    </row>
    <row r="9" spans="1:6" s="35" customFormat="1" ht="16.5" hidden="1" customHeight="1" thickTop="1" x14ac:dyDescent="0.25">
      <c r="A9" s="140" t="s">
        <v>102</v>
      </c>
      <c r="B9" s="141"/>
      <c r="C9" s="141"/>
      <c r="D9" s="141"/>
      <c r="E9" s="141"/>
      <c r="F9" s="142"/>
    </row>
    <row r="10" spans="1:6" ht="24.75" hidden="1" customHeight="1" x14ac:dyDescent="0.25">
      <c r="A10" s="36" t="s">
        <v>2</v>
      </c>
      <c r="B10" s="27" t="s">
        <v>9</v>
      </c>
      <c r="C10" s="37" t="str">
        <f>VLOOKUP(Input!B28, Output!B9:K14,10, FALSE)</f>
        <v>Percent of Salary</v>
      </c>
      <c r="D10" s="38" t="s">
        <v>123</v>
      </c>
      <c r="E10" s="39" t="str">
        <f>IF(Input!B9=10, "Employee Cost per 10 Month", "Employee Cost per 12 Month")</f>
        <v>Employee Cost per 10 Month</v>
      </c>
      <c r="F10" s="39" t="s">
        <v>3</v>
      </c>
    </row>
    <row r="11" spans="1:6" ht="24.75" hidden="1" customHeight="1" thickBot="1" x14ac:dyDescent="0.3">
      <c r="A11" s="40" t="s">
        <v>4</v>
      </c>
      <c r="B11" s="28" t="s">
        <v>68</v>
      </c>
      <c r="C11" s="41">
        <f>IF(B4=0,0,VLOOKUP(Input!B28, Output!B9:J14,5, FALSE))</f>
        <v>2.5000000000000001E-2</v>
      </c>
      <c r="D11" s="42">
        <f>IF(B4=0,0,VLOOKUP(Input!B28, Output!B9:J14,3, FALSE))</f>
        <v>0</v>
      </c>
      <c r="E11" s="43">
        <f>IF(B4=0,0,VLOOKUP(Input!B28, Output!B9:J14,8, FALSE))</f>
        <v>0</v>
      </c>
      <c r="F11" s="43">
        <f>ROUND(IF(B4=0,0,VLOOKUP(Input!B28, Output!B9:J14,9, FALSE)), 2)</f>
        <v>0</v>
      </c>
    </row>
    <row r="12" spans="1:6" s="35" customFormat="1" ht="16.5" hidden="1" customHeight="1" thickTop="1" x14ac:dyDescent="0.25">
      <c r="A12" s="140" t="s">
        <v>103</v>
      </c>
      <c r="B12" s="141"/>
      <c r="C12" s="141"/>
      <c r="D12" s="141"/>
      <c r="E12" s="141"/>
      <c r="F12" s="142"/>
    </row>
    <row r="13" spans="1:6" ht="24.75" hidden="1" customHeight="1" x14ac:dyDescent="0.25">
      <c r="A13" s="36" t="s">
        <v>2</v>
      </c>
      <c r="B13" s="27" t="s">
        <v>52</v>
      </c>
      <c r="C13" s="37" t="str">
        <f>VLOOKUP(Input!B38, Output!B16:K19, 10, FALSE)</f>
        <v>Percent of Premium</v>
      </c>
      <c r="D13" s="38" t="s">
        <v>123</v>
      </c>
      <c r="E13" s="39" t="str">
        <f>IF(Input!B9=10, "Employee Cost per 10 Month", "Employee Cost per 12 Month")</f>
        <v>Employee Cost per 10 Month</v>
      </c>
      <c r="F13" s="39" t="s">
        <v>3</v>
      </c>
    </row>
    <row r="14" spans="1:6" ht="24.75" hidden="1" customHeight="1" thickBot="1" x14ac:dyDescent="0.3">
      <c r="A14" s="40" t="s">
        <v>4</v>
      </c>
      <c r="B14" s="28" t="s">
        <v>137</v>
      </c>
      <c r="C14" s="41">
        <f>IF(B4=0,0,VLOOKUP(Input!B38, Output!B16:J19, 5, FALSE))</f>
        <v>0</v>
      </c>
      <c r="D14" s="42">
        <f>IF(B4=0,0,VLOOKUP(Input!B38, Output!B16:J19, 3, FALSE))</f>
        <v>0</v>
      </c>
      <c r="E14" s="43">
        <f>IF(B4=0,0,VLOOKUP(Input!B38, Output!B16:J19, 8, FALSE))</f>
        <v>0</v>
      </c>
      <c r="F14" s="43">
        <f>ROUND(IF(B4=0,0,VLOOKUP(Input!B38, Output!B16:J19, 9, FALSE)),2)</f>
        <v>0</v>
      </c>
    </row>
    <row r="15" spans="1:6" s="35" customFormat="1" ht="16.5" hidden="1" customHeight="1" thickTop="1" x14ac:dyDescent="0.25">
      <c r="A15" s="140" t="s">
        <v>104</v>
      </c>
      <c r="B15" s="141"/>
      <c r="C15" s="141"/>
      <c r="D15" s="141"/>
      <c r="E15" s="141"/>
      <c r="F15" s="142"/>
    </row>
    <row r="16" spans="1:6" ht="24.75" hidden="1" customHeight="1" x14ac:dyDescent="0.25">
      <c r="A16" s="36" t="s">
        <v>2</v>
      </c>
      <c r="B16" s="27" t="s">
        <v>9</v>
      </c>
      <c r="C16" s="37" t="str">
        <f>VLOOKUP(Input!B48, Output!B21:K24, 10, FALSE)</f>
        <v>Percent of Premium</v>
      </c>
      <c r="D16" s="38" t="s">
        <v>123</v>
      </c>
      <c r="E16" s="39" t="str">
        <f>IF(Input!B9=10, "Employee Cost per 10 Month", "Employee Cost per 12 Month")</f>
        <v>Employee Cost per 10 Month</v>
      </c>
      <c r="F16" s="39" t="s">
        <v>3</v>
      </c>
    </row>
    <row r="17" spans="1:6" ht="24.75" hidden="1" customHeight="1" thickBot="1" x14ac:dyDescent="0.3">
      <c r="A17" s="40" t="s">
        <v>4</v>
      </c>
      <c r="B17" s="28" t="s">
        <v>73</v>
      </c>
      <c r="C17" s="41">
        <f>IF(B4=0,0,VLOOKUP(Input!B48, Output!B21:J24, 5, FALSE))</f>
        <v>0.32</v>
      </c>
      <c r="D17" s="42">
        <f>IF(B4=0,0,VLOOKUP(Input!B48, Output!B21:J24, 3, FALSE))</f>
        <v>0</v>
      </c>
      <c r="E17" s="43">
        <f>IF(B4=0,0,VLOOKUP(Input!B48, Output!B21:J24, 8, FALSE))</f>
        <v>0</v>
      </c>
      <c r="F17" s="43">
        <f>ROUND(IF(B4=0,0,VLOOKUP(Input!B48, Output!B21:J24, 9, FALSE)),2)</f>
        <v>0</v>
      </c>
    </row>
    <row r="18" spans="1:6" ht="19.5" thickTop="1" thickBot="1" x14ac:dyDescent="0.3">
      <c r="A18" s="143" t="s">
        <v>5</v>
      </c>
      <c r="B18" s="144"/>
      <c r="C18" s="144"/>
      <c r="D18" s="144"/>
      <c r="E18" s="145"/>
      <c r="F18" s="44">
        <f>F8+F11+F14+F17</f>
        <v>87.5</v>
      </c>
    </row>
    <row r="19" spans="1:6" ht="38.25" customHeight="1" thickTop="1" x14ac:dyDescent="0.25">
      <c r="A19" s="45"/>
      <c r="B19" s="46" t="s">
        <v>6</v>
      </c>
    </row>
    <row r="20" spans="1:6" ht="29.25" customHeight="1" x14ac:dyDescent="0.25"/>
  </sheetData>
  <sheetProtection algorithmName="SHA-512" hashValue="V5QH87yAwr/AyjW7OPdwJYMVPOSXki/fQORTwxa9WW5NVKxRln9NgI2S3I4nR75eyHfBnYn0376HspobozGXFg==" saltValue="y7sthWjA68yE76j5FuyO5w==" spinCount="100000" sheet="1" objects="1" scenarios="1" selectLockedCells="1"/>
  <mergeCells count="8">
    <mergeCell ref="A1:F1"/>
    <mergeCell ref="A2:F2"/>
    <mergeCell ref="A3:F3"/>
    <mergeCell ref="A6:F6"/>
    <mergeCell ref="A18:E18"/>
    <mergeCell ref="A9:F9"/>
    <mergeCell ref="A12:F12"/>
    <mergeCell ref="A15:F15"/>
  </mergeCells>
  <dataValidations count="1">
    <dataValidation type="whole" allowBlank="1" showInputMessage="1" showErrorMessage="1" sqref="B4" xr:uid="{A7CB74CC-3842-43BE-BDF6-69E74AD14896}">
      <formula1>0</formula1>
      <formula2>500000</formula2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7B11F898-40ED-4BE6-AF90-F17CEB3BF238}">
            <xm:f>AND(Output!$N$9=1,Output!$N$10=1)</xm:f>
            <x14:dxf>
              <fill>
                <patternFill>
                  <bgColor rgb="FFFF0000"/>
                </patternFill>
              </fill>
            </x14:dxf>
          </x14:cfRule>
          <xm:sqref>B10</xm:sqref>
        </x14:conditionalFormatting>
        <x14:conditionalFormatting xmlns:xm="http://schemas.microsoft.com/office/excel/2006/main">
          <x14:cfRule type="expression" priority="8" id="{7D69184C-4928-4DEA-8A69-46C746169B13}">
            <xm:f>AND(Output!$N$14=1,Output!$N$15=1)</xm:f>
            <x14:dxf>
              <fill>
                <patternFill>
                  <bgColor rgb="FFFF0000"/>
                </patternFill>
              </fill>
            </x14:dxf>
          </x14:cfRule>
          <x14:cfRule type="expression" priority="9" id="{7EE19B08-6759-4F2C-B9DF-09EDE73DA305}">
            <xm:f>AND(Output!$N$9=1,Output!$N$11=1)</xm:f>
            <x14:dxf>
              <fill>
                <patternFill>
                  <bgColor rgb="FFFF0000"/>
                </patternFill>
              </fill>
            </x14:dxf>
          </x14:cfRule>
          <xm:sqref>B11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showInputMessage="1" showErrorMessage="1" xr:uid="{7AA4EDD4-84BB-4F1F-9CF7-2D6A2DC38DAE}">
          <x14:formula1>
            <xm:f>Input!$A$12:$A$16</xm:f>
          </x14:formula1>
          <xm:sqref>B7</xm:sqref>
        </x14:dataValidation>
        <x14:dataValidation type="list" showInputMessage="1" showErrorMessage="1" xr:uid="{6485B55D-DBB0-4B9D-B797-DB73C70FDE0B}">
          <x14:formula1>
            <xm:f>Input!$B$11:$E$11</xm:f>
          </x14:formula1>
          <xm:sqref>B8</xm:sqref>
        </x14:dataValidation>
        <x14:dataValidation type="list" showInputMessage="1" showErrorMessage="1" xr:uid="{08936719-1947-4175-8315-9DF4299B7B42}">
          <x14:formula1>
            <xm:f>Input!$A$6:$A$7</xm:f>
          </x14:formula1>
          <xm:sqref>B5</xm:sqref>
        </x14:dataValidation>
        <x14:dataValidation type="list" showInputMessage="1" showErrorMessage="1" xr:uid="{204A0176-A2F2-4062-A55F-AD01E79F330A}">
          <x14:formula1>
            <xm:f>Input!$A$32:$A$36</xm:f>
          </x14:formula1>
          <xm:sqref>B13</xm:sqref>
        </x14:dataValidation>
        <x14:dataValidation type="list" showInputMessage="1" showErrorMessage="1" xr:uid="{4E39C4B6-7CEC-490A-B62F-FBE661655772}">
          <x14:formula1>
            <xm:f>Input!$B$31:$B$31</xm:f>
          </x14:formula1>
          <xm:sqref>B14</xm:sqref>
        </x14:dataValidation>
        <x14:dataValidation type="list" showInputMessage="1" showErrorMessage="1" xr:uid="{5E14DB58-6FF6-4BE8-9614-4D372577358E}">
          <x14:formula1>
            <xm:f>Input!$A$42:$A$46</xm:f>
          </x14:formula1>
          <xm:sqref>B16</xm:sqref>
        </x14:dataValidation>
        <x14:dataValidation type="list" showInputMessage="1" showErrorMessage="1" xr:uid="{EE972D7A-A0C6-4BC6-AAAD-44DA103D9DE0}">
          <x14:formula1>
            <xm:f>Input!$B$41:$E$41</xm:f>
          </x14:formula1>
          <xm:sqref>B17</xm:sqref>
        </x14:dataValidation>
        <x14:dataValidation type="list" showInputMessage="1" showErrorMessage="1" xr:uid="{46C381BF-F969-4F7C-A937-2E92D700BC63}">
          <x14:formula1>
            <xm:f>Input!$I$21:$I$25</xm:f>
          </x14:formula1>
          <xm:sqref>B10</xm:sqref>
        </x14:dataValidation>
        <x14:dataValidation type="list" showInputMessage="1" showErrorMessage="1" xr:uid="{871A582C-31CD-4390-A29A-50252B0ECA68}">
          <x14:formula1>
            <xm:f>Input!$J$21:$J$24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A3A4F-6EAD-4F98-95F2-E7C519BA1B89}">
  <sheetPr codeName="Sheet2"/>
  <dimension ref="A1:M49"/>
  <sheetViews>
    <sheetView workbookViewId="0">
      <selection activeCell="G15" sqref="G15"/>
    </sheetView>
  </sheetViews>
  <sheetFormatPr defaultColWidth="8.85546875" defaultRowHeight="15" x14ac:dyDescent="0.25"/>
  <cols>
    <col min="1" max="1" width="21.5703125" style="4" bestFit="1" customWidth="1"/>
    <col min="2" max="2" width="11" style="4" customWidth="1"/>
    <col min="3" max="3" width="10.5703125" style="4" customWidth="1"/>
    <col min="4" max="8" width="12" style="4" customWidth="1"/>
    <col min="9" max="9" width="11.28515625" style="4" customWidth="1"/>
    <col min="10" max="13" width="12" style="4" customWidth="1"/>
    <col min="14" max="14" width="8.85546875" style="4"/>
    <col min="15" max="15" width="15.42578125" style="4" bestFit="1" customWidth="1"/>
    <col min="16" max="16384" width="8.85546875" style="4"/>
  </cols>
  <sheetData>
    <row r="1" spans="1:13" x14ac:dyDescent="0.25">
      <c r="A1" s="3" t="s">
        <v>87</v>
      </c>
      <c r="B1" s="3">
        <f>IF(Calculator!B4&gt; 125000, 125000, Calculator!B4)</f>
        <v>70000</v>
      </c>
    </row>
    <row r="2" spans="1:13" x14ac:dyDescent="0.25">
      <c r="A2" s="3" t="s">
        <v>88</v>
      </c>
      <c r="B2" s="3">
        <f>IF(Calculator!B4&lt;=19999,1,IF(Calculator!B4&lt;=24999,2,IF(Calculator!B4&lt;=29999,3,IF(Calculator!B4&lt;=34999,4,IF(Calculator!B4&lt;=39999,5,IF(Calculator!B4&lt;=44999,6,IF(Calculator!B4&lt;=49999,7,IF(Calculator!B4&lt;=54999,8,IF(Calculator!B4&lt;=59999,9,IF(Calculator!B4&lt;=64999,10,IF(Calculator!B4&lt;=69999,11,IF(Calculator!B4&lt;=74999,12,IF(Calculator!B4&lt;=79999,13,IF(Calculator!B4&lt;=84999,14,IF(Calculator!B4&lt;=89999,15,IF(Calculator!B4&lt;=94999,16,IF(Calculator!B4&lt;=99999,17,IF(Calculator!B4&lt;=104999,18,IF(Calculator!B4&lt;=109999,19,20)))))))))))))))))))</f>
        <v>12</v>
      </c>
    </row>
    <row r="3" spans="1:13" x14ac:dyDescent="0.25">
      <c r="A3" s="3" t="s">
        <v>89</v>
      </c>
      <c r="B3" s="3">
        <f>IF(Calculator!B4&lt;=40000,1,IF(Calculator!B4&lt;=50000,2,IF(Calculator!B4&lt;=60000,3,IF(Calculator!B4&lt;=70000,4,IF(Calculator!B4&lt;=80000,5,IF(Calculator!B4&lt;=90000,6,IF(Calculator!B4&lt;=100000,7,8)))))))</f>
        <v>4</v>
      </c>
    </row>
    <row r="5" spans="1:13" x14ac:dyDescent="0.25">
      <c r="A5" s="2" t="s">
        <v>1</v>
      </c>
    </row>
    <row r="6" spans="1:13" x14ac:dyDescent="0.25">
      <c r="A6" s="3" t="s">
        <v>56</v>
      </c>
    </row>
    <row r="7" spans="1:13" x14ac:dyDescent="0.25">
      <c r="A7" s="3" t="s">
        <v>8</v>
      </c>
    </row>
    <row r="9" spans="1:13" x14ac:dyDescent="0.25">
      <c r="A9" s="2" t="s">
        <v>7</v>
      </c>
      <c r="B9" s="3">
        <f>IF(Calculator!B5=Input!A6, 10, IF(Calculator!B5=Input!A7, 12, 0))</f>
        <v>10</v>
      </c>
      <c r="C9" s="10"/>
    </row>
    <row r="11" spans="1:13" x14ac:dyDescent="0.25">
      <c r="A11" s="2" t="s">
        <v>58</v>
      </c>
      <c r="B11" s="3" t="s">
        <v>143</v>
      </c>
      <c r="C11" s="3" t="s">
        <v>139</v>
      </c>
      <c r="D11" s="50" t="s">
        <v>127</v>
      </c>
      <c r="E11" s="50" t="s">
        <v>128</v>
      </c>
      <c r="F11" s="50"/>
      <c r="G11" s="50"/>
      <c r="H11" s="50"/>
      <c r="I11" s="50"/>
      <c r="J11" s="50"/>
      <c r="K11" s="50"/>
      <c r="L11" s="50"/>
      <c r="M11" s="50"/>
    </row>
    <row r="12" spans="1:13" x14ac:dyDescent="0.25">
      <c r="A12" s="3" t="s">
        <v>9</v>
      </c>
      <c r="B12" s="5">
        <v>916.87</v>
      </c>
      <c r="C12" s="5">
        <v>989.52</v>
      </c>
      <c r="D12" s="5">
        <v>1111.8</v>
      </c>
      <c r="E12" s="5">
        <v>1062.9100000000001</v>
      </c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3" t="s">
        <v>140</v>
      </c>
      <c r="B13" s="5">
        <v>1833.73</v>
      </c>
      <c r="C13" s="5">
        <v>1979.04</v>
      </c>
      <c r="D13" s="5">
        <v>2223.61</v>
      </c>
      <c r="E13" s="5">
        <v>2125.83</v>
      </c>
      <c r="F13" s="5"/>
      <c r="G13" s="5"/>
      <c r="H13" s="5"/>
      <c r="I13" s="5"/>
      <c r="J13" s="5"/>
      <c r="K13" s="5"/>
      <c r="L13" s="5"/>
      <c r="M13" s="5"/>
    </row>
    <row r="14" spans="1:13" x14ac:dyDescent="0.25">
      <c r="A14" s="3" t="s">
        <v>51</v>
      </c>
      <c r="B14" s="5">
        <v>1705.37</v>
      </c>
      <c r="C14" s="5">
        <v>1840.5</v>
      </c>
      <c r="D14" s="5">
        <v>2067.9499999999998</v>
      </c>
      <c r="E14" s="5">
        <v>1977.03</v>
      </c>
      <c r="F14" s="5"/>
      <c r="G14" s="5"/>
      <c r="H14" s="5"/>
      <c r="I14" s="5"/>
      <c r="J14" s="5"/>
      <c r="K14" s="5"/>
      <c r="L14" s="5"/>
      <c r="M14" s="5"/>
    </row>
    <row r="15" spans="1:13" x14ac:dyDescent="0.25">
      <c r="A15" s="3" t="s">
        <v>10</v>
      </c>
      <c r="B15" s="49">
        <v>2622.24</v>
      </c>
      <c r="C15" s="49">
        <v>2830.02</v>
      </c>
      <c r="D15" s="49">
        <v>3179.76</v>
      </c>
      <c r="E15" s="49">
        <v>3039.93</v>
      </c>
      <c r="F15" s="49"/>
      <c r="G15" s="49"/>
      <c r="H15" s="49"/>
      <c r="I15" s="49"/>
      <c r="J15" s="49"/>
      <c r="K15" s="49"/>
      <c r="L15" s="49"/>
      <c r="M15" s="49"/>
    </row>
    <row r="16" spans="1:13" x14ac:dyDescent="0.25">
      <c r="A16" s="3" t="s">
        <v>52</v>
      </c>
    </row>
    <row r="18" spans="1:10" x14ac:dyDescent="0.25">
      <c r="A18" s="2" t="s">
        <v>53</v>
      </c>
      <c r="B18" s="3">
        <f>IF(Calculator!B8=Input!B11, 1, IF(Calculator!B8=Input!C11, 2, IF(Calculator!B8=Input!D11, 3, IF(Calculator!B8=Input!E11, 4, IF(Calculator!B8=Input!F11, 5, IF(Calculator!B8=Input!G11, 6, IF(Calculator!B8=Input!H11, 7, IF(Calculator!B8=Input!I11, 8, IF(Calculator!B8=Input!J11, 9, IF(Calculator!B8=Input!K11, 10, IF(Calculator!B8=Input!L11, 11, IF(Calculator!B8=Input!M11, 12))))))))))))</f>
        <v>2</v>
      </c>
    </row>
    <row r="19" spans="1:10" x14ac:dyDescent="0.25">
      <c r="A19" s="2" t="s">
        <v>54</v>
      </c>
      <c r="B19" s="3">
        <f>IF(Calculator!B7=Input!A12, 3, IF(Calculator!B7=Input!A13, 6, IF(Calculator!B7=Input!A14, 9, IF(Calculator!B7=Input!A15, 12, 15))))</f>
        <v>3</v>
      </c>
    </row>
    <row r="20" spans="1:10" x14ac:dyDescent="0.25">
      <c r="I20" s="2" t="s">
        <v>60</v>
      </c>
      <c r="J20" s="2" t="s">
        <v>126</v>
      </c>
    </row>
    <row r="21" spans="1:10" x14ac:dyDescent="0.25">
      <c r="A21" s="2" t="s">
        <v>59</v>
      </c>
      <c r="B21" s="3" t="s">
        <v>57</v>
      </c>
      <c r="C21" s="3" t="s">
        <v>11</v>
      </c>
      <c r="D21" s="50" t="s">
        <v>68</v>
      </c>
      <c r="E21" s="50" t="s">
        <v>69</v>
      </c>
      <c r="F21" s="50" t="s">
        <v>100</v>
      </c>
      <c r="G21" s="50" t="s">
        <v>101</v>
      </c>
      <c r="I21" s="3" t="str">
        <f>IF(OR(B18=1,B18=2),Calculator!B7, A22)</f>
        <v>Single</v>
      </c>
      <c r="J21" s="3" t="str">
        <f>IF(OR(B18=1,B18=2),Calculator!B8,D21)</f>
        <v>NJ EHP</v>
      </c>
    </row>
    <row r="22" spans="1:10" x14ac:dyDescent="0.25">
      <c r="A22" s="3" t="s">
        <v>9</v>
      </c>
      <c r="B22" s="49"/>
      <c r="C22" s="49"/>
      <c r="D22" s="5"/>
      <c r="E22" s="5"/>
      <c r="F22" s="5"/>
      <c r="G22" s="5"/>
      <c r="I22" s="3" t="str">
        <f>IF(OR(B18=1,B18=2),Calculator!B7,A23)</f>
        <v>Single</v>
      </c>
      <c r="J22" s="3" t="str">
        <f>IF(OR(B18=1,B18=2),Calculator!B8,E21)</f>
        <v>NJ EHP</v>
      </c>
    </row>
    <row r="23" spans="1:10" x14ac:dyDescent="0.25">
      <c r="A23" s="3" t="s">
        <v>140</v>
      </c>
      <c r="B23" s="49"/>
      <c r="C23" s="49"/>
      <c r="D23" s="5"/>
      <c r="E23" s="5"/>
      <c r="F23" s="5"/>
      <c r="G23" s="5"/>
      <c r="I23" s="3" t="str">
        <f>IF(OR(B18=1,B18=2),Calculator!B7,A24)</f>
        <v>Single</v>
      </c>
      <c r="J23" s="3" t="str">
        <f>IF(OR(B18=1,B18=2),Calculator!B8,F21)</f>
        <v>NJ EHP</v>
      </c>
    </row>
    <row r="24" spans="1:10" x14ac:dyDescent="0.25">
      <c r="A24" s="3" t="s">
        <v>51</v>
      </c>
      <c r="B24" s="49"/>
      <c r="C24" s="49"/>
      <c r="D24" s="5"/>
      <c r="E24" s="5"/>
      <c r="F24" s="5"/>
      <c r="G24" s="5"/>
      <c r="I24" s="3" t="str">
        <f>IF(OR(B18=1,B18=2),Calculator!B7,A25)</f>
        <v>Single</v>
      </c>
      <c r="J24" s="3" t="str">
        <f>IF(OR(B18=1,B18=2),Calculator!B8,G21)</f>
        <v>NJ EHP</v>
      </c>
    </row>
    <row r="25" spans="1:10" x14ac:dyDescent="0.25">
      <c r="A25" s="3" t="s">
        <v>10</v>
      </c>
      <c r="B25" s="49"/>
      <c r="C25" s="49"/>
      <c r="D25" s="5"/>
      <c r="E25" s="5"/>
      <c r="F25" s="5"/>
      <c r="G25" s="5"/>
      <c r="I25" s="3" t="str">
        <f>IF(OR(B18=1,B18=2),Calculator!B7,A26)</f>
        <v>Single</v>
      </c>
      <c r="J25" s="3"/>
    </row>
    <row r="26" spans="1:10" x14ac:dyDescent="0.25">
      <c r="A26" s="3" t="s">
        <v>52</v>
      </c>
    </row>
    <row r="28" spans="1:10" x14ac:dyDescent="0.25">
      <c r="A28" s="2" t="s">
        <v>60</v>
      </c>
      <c r="B28" s="3">
        <f>IF(OR(B18=1, B18=2),B18,IF(Calculator!B11=Input!B21, 1, IF(Calculator!B11=Input!C21, 2, IF(Calculator!B11=Input!D21, 3, IF(Calculator!B11=Input!E21, 4, IF(Calculator!B11=Input!F21, 5, IF(Calculator!B11=Input!G21, 6)))))))</f>
        <v>2</v>
      </c>
    </row>
    <row r="29" spans="1:10" x14ac:dyDescent="0.25">
      <c r="A29" s="2" t="s">
        <v>61</v>
      </c>
      <c r="B29" s="3">
        <f>IF(OR(B18=1, B18=2),B19,IF(Calculator!B10=Input!A22, 3, IF(Calculator!B10=Input!A23, 6, IF(Calculator!B10=Input!A24, 9, IF(Calculator!B10=Input!A25, 12, 15)))))</f>
        <v>3</v>
      </c>
    </row>
    <row r="31" spans="1:10" x14ac:dyDescent="0.25">
      <c r="A31" s="2" t="s">
        <v>62</v>
      </c>
      <c r="B31" s="50" t="s">
        <v>137</v>
      </c>
      <c r="C31" s="50" t="s">
        <v>70</v>
      </c>
      <c r="D31" s="50" t="s">
        <v>71</v>
      </c>
      <c r="E31" s="50" t="s">
        <v>72</v>
      </c>
    </row>
    <row r="32" spans="1:10" x14ac:dyDescent="0.25">
      <c r="A32" s="3" t="s">
        <v>9</v>
      </c>
      <c r="B32" s="49"/>
      <c r="C32" s="49"/>
      <c r="D32" s="5"/>
      <c r="E32" s="5"/>
    </row>
    <row r="33" spans="1:5" x14ac:dyDescent="0.25">
      <c r="A33" s="3" t="s">
        <v>140</v>
      </c>
      <c r="B33" s="49"/>
      <c r="C33" s="49"/>
      <c r="D33" s="5"/>
      <c r="E33" s="5"/>
    </row>
    <row r="34" spans="1:5" x14ac:dyDescent="0.25">
      <c r="A34" s="3" t="s">
        <v>51</v>
      </c>
      <c r="B34" s="49"/>
      <c r="C34" s="49"/>
      <c r="D34" s="5"/>
      <c r="E34" s="5"/>
    </row>
    <row r="35" spans="1:5" x14ac:dyDescent="0.25">
      <c r="A35" s="3" t="s">
        <v>10</v>
      </c>
      <c r="B35" s="49"/>
      <c r="C35" s="49"/>
      <c r="D35" s="5"/>
      <c r="E35" s="5"/>
    </row>
    <row r="36" spans="1:5" x14ac:dyDescent="0.25">
      <c r="A36" s="3" t="s">
        <v>52</v>
      </c>
    </row>
    <row r="38" spans="1:5" x14ac:dyDescent="0.25">
      <c r="A38" s="2" t="s">
        <v>63</v>
      </c>
      <c r="B38" s="3">
        <f>IF(Calculator!B14=Input!B31, 1, IF(Calculator!B14=Input!C31, 2, IF(Calculator!B14=Input!D31, 3, IF(Calculator!B14=Input!E31, 4))))</f>
        <v>1</v>
      </c>
    </row>
    <row r="39" spans="1:5" x14ac:dyDescent="0.25">
      <c r="A39" s="2" t="s">
        <v>64</v>
      </c>
      <c r="B39" s="3">
        <f>IF(Calculator!B13=Input!A32, 3, IF(Calculator!B13=Input!A33, 6, IF(Calculator!B13=Input!A34, 9, IF(Calculator!B13=Input!A35, 12, 15))))</f>
        <v>15</v>
      </c>
    </row>
    <row r="41" spans="1:5" x14ac:dyDescent="0.25">
      <c r="A41" s="2" t="s">
        <v>65</v>
      </c>
      <c r="B41" s="50" t="s">
        <v>73</v>
      </c>
      <c r="C41" s="50" t="s">
        <v>74</v>
      </c>
      <c r="D41" s="50" t="s">
        <v>75</v>
      </c>
      <c r="E41" s="50" t="s">
        <v>76</v>
      </c>
    </row>
    <row r="42" spans="1:5" x14ac:dyDescent="0.25">
      <c r="A42" s="3" t="s">
        <v>9</v>
      </c>
      <c r="B42" s="49"/>
      <c r="C42" s="49"/>
      <c r="D42" s="5"/>
      <c r="E42" s="5"/>
    </row>
    <row r="43" spans="1:5" x14ac:dyDescent="0.25">
      <c r="A43" s="3" t="s">
        <v>140</v>
      </c>
      <c r="B43" s="49"/>
      <c r="C43" s="49"/>
      <c r="D43" s="5"/>
      <c r="E43" s="5"/>
    </row>
    <row r="44" spans="1:5" x14ac:dyDescent="0.25">
      <c r="A44" s="3" t="s">
        <v>51</v>
      </c>
      <c r="B44" s="49"/>
      <c r="C44" s="49"/>
      <c r="D44" s="5"/>
      <c r="E44" s="5"/>
    </row>
    <row r="45" spans="1:5" x14ac:dyDescent="0.25">
      <c r="A45" s="3" t="s">
        <v>10</v>
      </c>
      <c r="B45" s="49"/>
      <c r="C45" s="49"/>
      <c r="D45" s="5"/>
      <c r="E45" s="5"/>
    </row>
    <row r="46" spans="1:5" x14ac:dyDescent="0.25">
      <c r="A46" s="3" t="s">
        <v>52</v>
      </c>
    </row>
    <row r="48" spans="1:5" x14ac:dyDescent="0.25">
      <c r="A48" s="2" t="s">
        <v>66</v>
      </c>
      <c r="B48" s="3">
        <f>IF(Calculator!B17=Input!B41, 1, IF(Calculator!B17=Input!C41, 2, IF(Calculator!B17=Input!D41, 3, IF(Calculator!B17=Input!E41, 4))))</f>
        <v>1</v>
      </c>
    </row>
    <row r="49" spans="1:2" x14ac:dyDescent="0.25">
      <c r="A49" s="2" t="s">
        <v>67</v>
      </c>
      <c r="B49" s="3">
        <f>IF(Calculator!B16=Input!A42, 3, IF(Calculator!B16=Input!A43, 6, IF(Calculator!B16=Input!A44, 9, IF(Calculator!B16=Input!A45, 12, 15))))</f>
        <v>3</v>
      </c>
    </row>
  </sheetData>
  <sheetProtection selectLockedCells="1"/>
  <phoneticPr fontId="2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19C7D-6642-4890-B1C5-918E012945F8}">
  <sheetPr codeName="Sheet3"/>
  <dimension ref="A1:H372"/>
  <sheetViews>
    <sheetView zoomScale="59" workbookViewId="0">
      <selection activeCell="B2" sqref="B2"/>
    </sheetView>
  </sheetViews>
  <sheetFormatPr defaultColWidth="8.85546875" defaultRowHeight="15" x14ac:dyDescent="0.25"/>
  <cols>
    <col min="1" max="1" width="11.85546875" style="67" customWidth="1"/>
    <col min="2" max="2" width="25.5703125" style="68" bestFit="1" customWidth="1"/>
    <col min="3" max="3" width="20.5703125" style="68" bestFit="1" customWidth="1"/>
    <col min="4" max="4" width="17.85546875" style="68" customWidth="1"/>
    <col min="5" max="5" width="23.140625" style="68" customWidth="1"/>
    <col min="6" max="6" width="17.85546875" style="68" customWidth="1"/>
    <col min="7" max="7" width="8.85546875" style="68"/>
    <col min="8" max="8" width="22.42578125" style="68" customWidth="1"/>
    <col min="9" max="16384" width="8.85546875" style="68"/>
  </cols>
  <sheetData>
    <row r="1" spans="1:8" s="1" customFormat="1" ht="15.75" thickBot="1" x14ac:dyDescent="0.3">
      <c r="A1" s="4"/>
    </row>
    <row r="2" spans="1:8" s="1" customFormat="1" ht="15.75" thickBot="1" x14ac:dyDescent="0.3">
      <c r="A2" s="6"/>
      <c r="B2" s="51" t="str">
        <f>H3</f>
        <v>Chapter 78 - Year 4</v>
      </c>
      <c r="C2" s="52" t="s">
        <v>12</v>
      </c>
      <c r="D2" s="52" t="s">
        <v>13</v>
      </c>
      <c r="E2" s="52" t="s">
        <v>14</v>
      </c>
      <c r="F2" s="53" t="s">
        <v>15</v>
      </c>
      <c r="H2" s="54" t="s">
        <v>81</v>
      </c>
    </row>
    <row r="3" spans="1:8" s="1" customFormat="1" ht="15.75" thickBot="1" x14ac:dyDescent="0.3">
      <c r="A3" s="6"/>
      <c r="B3" s="55" t="s">
        <v>17</v>
      </c>
      <c r="C3" s="56" t="s">
        <v>18</v>
      </c>
      <c r="D3" s="56" t="s">
        <v>18</v>
      </c>
      <c r="E3" s="56" t="s">
        <v>18</v>
      </c>
      <c r="F3" s="55" t="s">
        <v>18</v>
      </c>
      <c r="H3" s="8" t="s">
        <v>77</v>
      </c>
    </row>
    <row r="4" spans="1:8" s="1" customFormat="1" ht="13.5" customHeight="1" x14ac:dyDescent="0.25">
      <c r="A4" s="6"/>
      <c r="B4" s="57" t="s">
        <v>29</v>
      </c>
      <c r="C4" s="58">
        <v>4.4999999999999998E-2</v>
      </c>
      <c r="D4" s="58">
        <v>3.5000000000000003E-2</v>
      </c>
      <c r="E4" s="58">
        <v>3.5000000000000003E-2</v>
      </c>
      <c r="F4" s="59">
        <v>0.03</v>
      </c>
      <c r="H4" s="9" t="s">
        <v>78</v>
      </c>
    </row>
    <row r="5" spans="1:8" s="1" customFormat="1" ht="13.5" customHeight="1" x14ac:dyDescent="0.25">
      <c r="A5" s="6"/>
      <c r="B5" s="60" t="s">
        <v>30</v>
      </c>
      <c r="C5" s="61">
        <v>5.5E-2</v>
      </c>
      <c r="D5" s="61">
        <v>3.5000000000000003E-2</v>
      </c>
      <c r="E5" s="61">
        <v>3.5000000000000003E-2</v>
      </c>
      <c r="F5" s="62">
        <v>0.03</v>
      </c>
      <c r="H5" s="9" t="s">
        <v>79</v>
      </c>
    </row>
    <row r="6" spans="1:8" s="1" customFormat="1" ht="13.5" customHeight="1" x14ac:dyDescent="0.25">
      <c r="A6" s="6"/>
      <c r="B6" s="60" t="s">
        <v>31</v>
      </c>
      <c r="C6" s="61">
        <v>7.4999999999999997E-2</v>
      </c>
      <c r="D6" s="61">
        <v>4.4999999999999998E-2</v>
      </c>
      <c r="E6" s="61">
        <v>4.4999999999999998E-2</v>
      </c>
      <c r="F6" s="62">
        <v>0.04</v>
      </c>
      <c r="H6" s="9" t="str">
        <f>B71</f>
        <v>Custom 1</v>
      </c>
    </row>
    <row r="7" spans="1:8" s="1" customFormat="1" x14ac:dyDescent="0.25">
      <c r="A7" s="6"/>
      <c r="B7" s="60" t="s">
        <v>32</v>
      </c>
      <c r="C7" s="61">
        <v>0.1</v>
      </c>
      <c r="D7" s="61">
        <v>0.06</v>
      </c>
      <c r="E7" s="61">
        <v>0.06</v>
      </c>
      <c r="F7" s="62">
        <v>0.05</v>
      </c>
      <c r="H7" s="9" t="str">
        <f>B94</f>
        <v>Custom 2</v>
      </c>
    </row>
    <row r="8" spans="1:8" s="1" customFormat="1" ht="13.5" customHeight="1" x14ac:dyDescent="0.25">
      <c r="A8" s="6"/>
      <c r="B8" s="60" t="s">
        <v>33</v>
      </c>
      <c r="C8" s="61">
        <v>0.11</v>
      </c>
      <c r="D8" s="61">
        <v>7.0000000000000007E-2</v>
      </c>
      <c r="E8" s="61">
        <v>7.0000000000000007E-2</v>
      </c>
      <c r="F8" s="62">
        <v>0.06</v>
      </c>
      <c r="H8" s="9" t="str">
        <f>B117</f>
        <v>Custom 3</v>
      </c>
    </row>
    <row r="9" spans="1:8" s="1" customFormat="1" ht="13.5" customHeight="1" thickBot="1" x14ac:dyDescent="0.3">
      <c r="A9" s="6"/>
      <c r="B9" s="60" t="s">
        <v>34</v>
      </c>
      <c r="C9" s="61">
        <v>0.12</v>
      </c>
      <c r="D9" s="61">
        <v>0.08</v>
      </c>
      <c r="E9" s="61">
        <v>0.08</v>
      </c>
      <c r="F9" s="62">
        <v>7.0000000000000007E-2</v>
      </c>
      <c r="H9" s="23" t="str">
        <f>B140</f>
        <v>Custom 4</v>
      </c>
    </row>
    <row r="10" spans="1:8" s="1" customFormat="1" ht="13.5" customHeight="1" x14ac:dyDescent="0.25">
      <c r="A10" s="6"/>
      <c r="B10" s="60" t="s">
        <v>35</v>
      </c>
      <c r="C10" s="61">
        <v>0.14000000000000001</v>
      </c>
      <c r="D10" s="61">
        <v>0.1</v>
      </c>
      <c r="E10" s="61">
        <v>0.1</v>
      </c>
      <c r="F10" s="62">
        <v>0.09</v>
      </c>
    </row>
    <row r="11" spans="1:8" s="1" customFormat="1" x14ac:dyDescent="0.25">
      <c r="A11" s="6"/>
      <c r="B11" s="60" t="s">
        <v>36</v>
      </c>
      <c r="C11" s="61">
        <v>0.2</v>
      </c>
      <c r="D11" s="61">
        <v>0.15</v>
      </c>
      <c r="E11" s="61">
        <v>0.15</v>
      </c>
      <c r="F11" s="62">
        <v>0.12</v>
      </c>
    </row>
    <row r="12" spans="1:8" s="1" customFormat="1" x14ac:dyDescent="0.25">
      <c r="A12" s="6"/>
      <c r="B12" s="60" t="s">
        <v>37</v>
      </c>
      <c r="C12" s="61">
        <v>0.23</v>
      </c>
      <c r="D12" s="61">
        <v>0.17</v>
      </c>
      <c r="E12" s="61">
        <v>0.17</v>
      </c>
      <c r="F12" s="62">
        <v>0.14000000000000001</v>
      </c>
    </row>
    <row r="13" spans="1:8" s="1" customFormat="1" x14ac:dyDescent="0.25">
      <c r="A13" s="6"/>
      <c r="B13" s="60" t="s">
        <v>38</v>
      </c>
      <c r="C13" s="61">
        <v>0.27</v>
      </c>
      <c r="D13" s="61">
        <v>0.21</v>
      </c>
      <c r="E13" s="61">
        <v>0.21</v>
      </c>
      <c r="F13" s="62">
        <v>0.17</v>
      </c>
    </row>
    <row r="14" spans="1:8" s="1" customFormat="1" x14ac:dyDescent="0.25">
      <c r="A14" s="6"/>
      <c r="B14" s="60" t="s">
        <v>39</v>
      </c>
      <c r="C14" s="61">
        <v>0.28999999999999998</v>
      </c>
      <c r="D14" s="61">
        <v>0.23</v>
      </c>
      <c r="E14" s="61">
        <v>0.23</v>
      </c>
      <c r="F14" s="62">
        <v>0.19</v>
      </c>
    </row>
    <row r="15" spans="1:8" s="1" customFormat="1" x14ac:dyDescent="0.25">
      <c r="A15" s="6"/>
      <c r="B15" s="60" t="s">
        <v>40</v>
      </c>
      <c r="C15" s="61">
        <v>0.32</v>
      </c>
      <c r="D15" s="61">
        <v>0.26</v>
      </c>
      <c r="E15" s="61">
        <v>0.26</v>
      </c>
      <c r="F15" s="62">
        <v>0.22</v>
      </c>
    </row>
    <row r="16" spans="1:8" s="1" customFormat="1" x14ac:dyDescent="0.25">
      <c r="A16" s="6"/>
      <c r="B16" s="60" t="s">
        <v>41</v>
      </c>
      <c r="C16" s="61">
        <v>0.33</v>
      </c>
      <c r="D16" s="61">
        <v>0.27</v>
      </c>
      <c r="E16" s="61">
        <v>0.27</v>
      </c>
      <c r="F16" s="62">
        <v>0.23</v>
      </c>
    </row>
    <row r="17" spans="1:6" s="1" customFormat="1" x14ac:dyDescent="0.25">
      <c r="A17" s="6"/>
      <c r="B17" s="60" t="s">
        <v>42</v>
      </c>
      <c r="C17" s="61">
        <v>0.34</v>
      </c>
      <c r="D17" s="61">
        <v>0.28000000000000003</v>
      </c>
      <c r="E17" s="61">
        <v>0.28000000000000003</v>
      </c>
      <c r="F17" s="62">
        <v>0.24</v>
      </c>
    </row>
    <row r="18" spans="1:6" s="1" customFormat="1" x14ac:dyDescent="0.25">
      <c r="A18" s="6"/>
      <c r="B18" s="60" t="s">
        <v>43</v>
      </c>
      <c r="C18" s="61">
        <v>0.34</v>
      </c>
      <c r="D18" s="61">
        <v>0.3</v>
      </c>
      <c r="E18" s="61">
        <v>0.3</v>
      </c>
      <c r="F18" s="62">
        <v>0.26</v>
      </c>
    </row>
    <row r="19" spans="1:6" s="1" customFormat="1" x14ac:dyDescent="0.25">
      <c r="A19" s="6"/>
      <c r="B19" s="62" t="s">
        <v>44</v>
      </c>
      <c r="C19" s="61">
        <v>0.34</v>
      </c>
      <c r="D19" s="61">
        <v>0.3</v>
      </c>
      <c r="E19" s="61">
        <v>0.3</v>
      </c>
      <c r="F19" s="62">
        <v>0.28000000000000003</v>
      </c>
    </row>
    <row r="20" spans="1:6" s="1" customFormat="1" x14ac:dyDescent="0.25">
      <c r="A20" s="6"/>
      <c r="B20" s="60" t="s">
        <v>45</v>
      </c>
      <c r="C20" s="61">
        <v>0.35</v>
      </c>
      <c r="D20" s="61">
        <v>0.3</v>
      </c>
      <c r="E20" s="61">
        <v>0.3</v>
      </c>
      <c r="F20" s="62">
        <v>0.28999999999999998</v>
      </c>
    </row>
    <row r="21" spans="1:6" s="1" customFormat="1" x14ac:dyDescent="0.25">
      <c r="A21" s="6"/>
      <c r="B21" s="60" t="s">
        <v>46</v>
      </c>
      <c r="C21" s="61">
        <v>0.35</v>
      </c>
      <c r="D21" s="61">
        <v>0.35</v>
      </c>
      <c r="E21" s="61">
        <v>0.35</v>
      </c>
      <c r="F21" s="62">
        <v>0.32</v>
      </c>
    </row>
    <row r="22" spans="1:6" s="1" customFormat="1" x14ac:dyDescent="0.25">
      <c r="A22" s="6"/>
      <c r="B22" s="60" t="s">
        <v>47</v>
      </c>
      <c r="C22" s="61">
        <v>0.35</v>
      </c>
      <c r="D22" s="61">
        <v>0.35</v>
      </c>
      <c r="E22" s="61">
        <v>0.35</v>
      </c>
      <c r="F22" s="62">
        <v>0.32</v>
      </c>
    </row>
    <row r="23" spans="1:6" s="1" customFormat="1" ht="15.75" thickBot="1" x14ac:dyDescent="0.3">
      <c r="A23" s="6"/>
      <c r="B23" s="63" t="s">
        <v>48</v>
      </c>
      <c r="C23" s="64">
        <v>0.35</v>
      </c>
      <c r="D23" s="64">
        <v>0.35</v>
      </c>
      <c r="E23" s="64">
        <v>0.35</v>
      </c>
      <c r="F23" s="65">
        <v>0.35</v>
      </c>
    </row>
    <row r="24" spans="1:6" s="1" customFormat="1" ht="15.75" thickBot="1" x14ac:dyDescent="0.3">
      <c r="A24" s="4"/>
    </row>
    <row r="25" spans="1:6" s="1" customFormat="1" ht="15.75" thickBot="1" x14ac:dyDescent="0.3">
      <c r="A25" s="6"/>
      <c r="B25" s="51" t="str">
        <f>H4</f>
        <v>Chapter 78 - Year 3.5</v>
      </c>
      <c r="C25" s="52" t="s">
        <v>12</v>
      </c>
      <c r="D25" s="52" t="s">
        <v>13</v>
      </c>
      <c r="E25" s="52" t="s">
        <v>14</v>
      </c>
      <c r="F25" s="53" t="s">
        <v>15</v>
      </c>
    </row>
    <row r="26" spans="1:6" s="1" customFormat="1" ht="15.75" thickBot="1" x14ac:dyDescent="0.3">
      <c r="A26" s="6"/>
      <c r="B26" s="55" t="s">
        <v>17</v>
      </c>
      <c r="C26" s="56" t="s">
        <v>18</v>
      </c>
      <c r="D26" s="56" t="s">
        <v>18</v>
      </c>
      <c r="E26" s="56" t="s">
        <v>18</v>
      </c>
      <c r="F26" s="55" t="s">
        <v>18</v>
      </c>
    </row>
    <row r="27" spans="1:6" s="1" customFormat="1" ht="13.5" customHeight="1" x14ac:dyDescent="0.25">
      <c r="A27" s="6"/>
      <c r="B27" s="57" t="s">
        <v>29</v>
      </c>
      <c r="C27" s="58">
        <v>3.9399999999999998E-2</v>
      </c>
      <c r="D27" s="58">
        <v>3.0700000000000002E-2</v>
      </c>
      <c r="E27" s="58">
        <v>3.0700000000000002E-2</v>
      </c>
      <c r="F27" s="59">
        <v>2.63E-2</v>
      </c>
    </row>
    <row r="28" spans="1:6" s="1" customFormat="1" ht="13.5" customHeight="1" x14ac:dyDescent="0.25">
      <c r="A28" s="6"/>
      <c r="B28" s="60" t="s">
        <v>30</v>
      </c>
      <c r="C28" s="61">
        <v>4.82E-2</v>
      </c>
      <c r="D28" s="61">
        <v>3.0700000000000002E-2</v>
      </c>
      <c r="E28" s="61">
        <v>3.0700000000000002E-2</v>
      </c>
      <c r="F28" s="62">
        <v>2.63E-2</v>
      </c>
    </row>
    <row r="29" spans="1:6" s="1" customFormat="1" ht="13.5" customHeight="1" x14ac:dyDescent="0.25">
      <c r="A29" s="6"/>
      <c r="B29" s="60" t="s">
        <v>31</v>
      </c>
      <c r="C29" s="61">
        <v>6.5699999999999995E-2</v>
      </c>
      <c r="D29" s="61">
        <v>3.9399999999999998E-2</v>
      </c>
      <c r="E29" s="61">
        <v>3.9399999999999998E-2</v>
      </c>
      <c r="F29" s="62">
        <v>3.5000000000000003E-2</v>
      </c>
    </row>
    <row r="30" spans="1:6" s="1" customFormat="1" x14ac:dyDescent="0.25">
      <c r="A30" s="6"/>
      <c r="B30" s="60" t="s">
        <v>32</v>
      </c>
      <c r="C30" s="61">
        <v>8.7499999999999994E-2</v>
      </c>
      <c r="D30" s="61">
        <v>5.2499999999999998E-2</v>
      </c>
      <c r="E30" s="61">
        <v>5.2499999999999998E-2</v>
      </c>
      <c r="F30" s="62">
        <v>4.3749999999999997E-2</v>
      </c>
    </row>
    <row r="31" spans="1:6" s="1" customFormat="1" ht="13.5" customHeight="1" x14ac:dyDescent="0.25">
      <c r="A31" s="6"/>
      <c r="B31" s="60" t="s">
        <v>33</v>
      </c>
      <c r="C31" s="61">
        <v>9.6299999999999997E-2</v>
      </c>
      <c r="D31" s="61">
        <v>6.1249999999999999E-2</v>
      </c>
      <c r="E31" s="61">
        <v>6.1249999999999999E-2</v>
      </c>
      <c r="F31" s="62">
        <v>5.2499999999999998E-2</v>
      </c>
    </row>
    <row r="32" spans="1:6" s="1" customFormat="1" ht="13.5" customHeight="1" x14ac:dyDescent="0.25">
      <c r="A32" s="6"/>
      <c r="B32" s="60" t="s">
        <v>34</v>
      </c>
      <c r="C32" s="61">
        <v>0.105</v>
      </c>
      <c r="D32" s="61">
        <v>7.0000000000000007E-2</v>
      </c>
      <c r="E32" s="61">
        <v>7.0000000000000007E-2</v>
      </c>
      <c r="F32" s="62">
        <v>6.1249999999999999E-2</v>
      </c>
    </row>
    <row r="33" spans="1:6" s="1" customFormat="1" ht="13.5" customHeight="1" x14ac:dyDescent="0.25">
      <c r="A33" s="6"/>
      <c r="B33" s="60" t="s">
        <v>35</v>
      </c>
      <c r="C33" s="61">
        <v>0.1225</v>
      </c>
      <c r="D33" s="61">
        <v>8.7499999999999994E-2</v>
      </c>
      <c r="E33" s="61">
        <v>8.7499999999999994E-2</v>
      </c>
      <c r="F33" s="62">
        <v>7.8750000000000001E-2</v>
      </c>
    </row>
    <row r="34" spans="1:6" s="1" customFormat="1" x14ac:dyDescent="0.25">
      <c r="A34" s="6"/>
      <c r="B34" s="60" t="s">
        <v>36</v>
      </c>
      <c r="C34" s="61">
        <v>0.17499999999999999</v>
      </c>
      <c r="D34" s="61">
        <v>0.13125000000000001</v>
      </c>
      <c r="E34" s="61">
        <v>0.13125000000000001</v>
      </c>
      <c r="F34" s="62">
        <v>0.105</v>
      </c>
    </row>
    <row r="35" spans="1:6" s="1" customFormat="1" x14ac:dyDescent="0.25">
      <c r="A35" s="6"/>
      <c r="B35" s="60" t="s">
        <v>37</v>
      </c>
      <c r="C35" s="61">
        <v>0.20130000000000001</v>
      </c>
      <c r="D35" s="61">
        <v>0.14874999999999999</v>
      </c>
      <c r="E35" s="61">
        <v>0.14874999999999999</v>
      </c>
      <c r="F35" s="62">
        <v>0.1225</v>
      </c>
    </row>
    <row r="36" spans="1:6" s="1" customFormat="1" x14ac:dyDescent="0.25">
      <c r="A36" s="6"/>
      <c r="B36" s="60" t="s">
        <v>38</v>
      </c>
      <c r="C36" s="61">
        <v>0.23630000000000001</v>
      </c>
      <c r="D36" s="61">
        <v>0.18375</v>
      </c>
      <c r="E36" s="61">
        <v>0.18375</v>
      </c>
      <c r="F36" s="62">
        <v>0.14874999999999999</v>
      </c>
    </row>
    <row r="37" spans="1:6" s="1" customFormat="1" x14ac:dyDescent="0.25">
      <c r="A37" s="6"/>
      <c r="B37" s="60" t="s">
        <v>39</v>
      </c>
      <c r="C37" s="61">
        <v>0.25380000000000003</v>
      </c>
      <c r="D37" s="61">
        <v>0.20124999999999998</v>
      </c>
      <c r="E37" s="61">
        <v>0.20124999999999998</v>
      </c>
      <c r="F37" s="62">
        <v>0.16625000000000001</v>
      </c>
    </row>
    <row r="38" spans="1:6" s="1" customFormat="1" x14ac:dyDescent="0.25">
      <c r="A38" s="6"/>
      <c r="B38" s="60" t="s">
        <v>40</v>
      </c>
      <c r="C38" s="61">
        <v>0.28000000000000003</v>
      </c>
      <c r="D38" s="61">
        <v>0.22750000000000001</v>
      </c>
      <c r="E38" s="61">
        <v>0.22750000000000001</v>
      </c>
      <c r="F38" s="62">
        <v>0.1925</v>
      </c>
    </row>
    <row r="39" spans="1:6" s="1" customFormat="1" x14ac:dyDescent="0.25">
      <c r="A39" s="6"/>
      <c r="B39" s="60" t="s">
        <v>41</v>
      </c>
      <c r="C39" s="61">
        <v>0.2888</v>
      </c>
      <c r="D39" s="61">
        <v>0.23625000000000002</v>
      </c>
      <c r="E39" s="61">
        <v>0.23625000000000002</v>
      </c>
      <c r="F39" s="62">
        <v>0.20124999999999998</v>
      </c>
    </row>
    <row r="40" spans="1:6" s="1" customFormat="1" x14ac:dyDescent="0.25">
      <c r="A40" s="6"/>
      <c r="B40" s="60" t="s">
        <v>42</v>
      </c>
      <c r="C40" s="61">
        <v>0.29749999999999999</v>
      </c>
      <c r="D40" s="61">
        <v>0.245</v>
      </c>
      <c r="E40" s="61">
        <v>0.245</v>
      </c>
      <c r="F40" s="62">
        <v>0.21</v>
      </c>
    </row>
    <row r="41" spans="1:6" s="1" customFormat="1" x14ac:dyDescent="0.25">
      <c r="A41" s="6"/>
      <c r="B41" s="60" t="s">
        <v>43</v>
      </c>
      <c r="C41" s="61">
        <v>0.29749999999999999</v>
      </c>
      <c r="D41" s="61">
        <v>0.26250000000000001</v>
      </c>
      <c r="E41" s="61">
        <v>0.26250000000000001</v>
      </c>
      <c r="F41" s="62">
        <v>0.22750000000000001</v>
      </c>
    </row>
    <row r="42" spans="1:6" s="1" customFormat="1" x14ac:dyDescent="0.25">
      <c r="A42" s="6"/>
      <c r="B42" s="62" t="s">
        <v>44</v>
      </c>
      <c r="C42" s="61">
        <v>0.29749999999999999</v>
      </c>
      <c r="D42" s="61">
        <v>0.26250000000000001</v>
      </c>
      <c r="E42" s="61">
        <v>0.26250000000000001</v>
      </c>
      <c r="F42" s="62">
        <v>0.245</v>
      </c>
    </row>
    <row r="43" spans="1:6" s="1" customFormat="1" x14ac:dyDescent="0.25">
      <c r="A43" s="6"/>
      <c r="B43" s="60" t="s">
        <v>45</v>
      </c>
      <c r="C43" s="61">
        <v>0.30630000000000002</v>
      </c>
      <c r="D43" s="61">
        <v>0.26250000000000001</v>
      </c>
      <c r="E43" s="61">
        <v>0.26250000000000001</v>
      </c>
      <c r="F43" s="62">
        <v>0.25374999999999998</v>
      </c>
    </row>
    <row r="44" spans="1:6" s="1" customFormat="1" x14ac:dyDescent="0.25">
      <c r="A44" s="6"/>
      <c r="B44" s="60" t="s">
        <v>46</v>
      </c>
      <c r="C44" s="61">
        <v>0.30630000000000002</v>
      </c>
      <c r="D44" s="61">
        <v>0.30630000000000002</v>
      </c>
      <c r="E44" s="61">
        <v>0.30630000000000002</v>
      </c>
      <c r="F44" s="62">
        <v>0.28000000000000003</v>
      </c>
    </row>
    <row r="45" spans="1:6" s="1" customFormat="1" x14ac:dyDescent="0.25">
      <c r="A45" s="6"/>
      <c r="B45" s="60" t="s">
        <v>47</v>
      </c>
      <c r="C45" s="61">
        <v>0.30630000000000002</v>
      </c>
      <c r="D45" s="61">
        <v>0.30630000000000002</v>
      </c>
      <c r="E45" s="61">
        <v>0.30630000000000002</v>
      </c>
      <c r="F45" s="62">
        <v>0.28000000000000003</v>
      </c>
    </row>
    <row r="46" spans="1:6" s="1" customFormat="1" ht="15.75" thickBot="1" x14ac:dyDescent="0.3">
      <c r="A46" s="6"/>
      <c r="B46" s="63" t="s">
        <v>48</v>
      </c>
      <c r="C46" s="64">
        <v>0.30630000000000002</v>
      </c>
      <c r="D46" s="64">
        <v>0.30630000000000002</v>
      </c>
      <c r="E46" s="64">
        <v>0.30630000000000002</v>
      </c>
      <c r="F46" s="65">
        <v>0.30630000000000002</v>
      </c>
    </row>
    <row r="47" spans="1:6" s="1" customFormat="1" ht="15.75" thickBot="1" x14ac:dyDescent="0.3">
      <c r="A47" s="4"/>
    </row>
    <row r="48" spans="1:6" s="1" customFormat="1" ht="15.75" thickBot="1" x14ac:dyDescent="0.3">
      <c r="A48" s="6"/>
      <c r="B48" s="51" t="s">
        <v>79</v>
      </c>
      <c r="C48" s="52" t="s">
        <v>12</v>
      </c>
      <c r="D48" s="52" t="s">
        <v>13</v>
      </c>
      <c r="E48" s="52" t="s">
        <v>14</v>
      </c>
      <c r="F48" s="53" t="s">
        <v>15</v>
      </c>
    </row>
    <row r="49" spans="1:6" s="1" customFormat="1" ht="15.75" thickBot="1" x14ac:dyDescent="0.3">
      <c r="A49" s="6"/>
      <c r="B49" s="55" t="s">
        <v>17</v>
      </c>
      <c r="C49" s="56" t="s">
        <v>18</v>
      </c>
      <c r="D49" s="56" t="s">
        <v>18</v>
      </c>
      <c r="E49" s="56" t="s">
        <v>18</v>
      </c>
      <c r="F49" s="55" t="s">
        <v>18</v>
      </c>
    </row>
    <row r="50" spans="1:6" s="1" customFormat="1" ht="13.5" customHeight="1" x14ac:dyDescent="0.25">
      <c r="A50" s="6"/>
      <c r="B50" s="57" t="s">
        <v>29</v>
      </c>
      <c r="C50" s="58">
        <v>3.3799999999999997E-2</v>
      </c>
      <c r="D50" s="58">
        <v>2.63E-2</v>
      </c>
      <c r="E50" s="58">
        <v>2.63E-2</v>
      </c>
      <c r="F50" s="59">
        <v>2.2499999999999999E-2</v>
      </c>
    </row>
    <row r="51" spans="1:6" s="1" customFormat="1" ht="13.5" customHeight="1" x14ac:dyDescent="0.25">
      <c r="A51" s="6"/>
      <c r="B51" s="60" t="s">
        <v>30</v>
      </c>
      <c r="C51" s="61">
        <v>4.1300000000000003E-2</v>
      </c>
      <c r="D51" s="61">
        <v>2.63E-2</v>
      </c>
      <c r="E51" s="61">
        <v>2.63E-2</v>
      </c>
      <c r="F51" s="62">
        <v>2.2499999999999999E-2</v>
      </c>
    </row>
    <row r="52" spans="1:6" s="1" customFormat="1" ht="13.5" customHeight="1" x14ac:dyDescent="0.25">
      <c r="A52" s="6"/>
      <c r="B52" s="60" t="s">
        <v>31</v>
      </c>
      <c r="C52" s="61">
        <v>5.6300000000000003E-2</v>
      </c>
      <c r="D52" s="61">
        <v>3.3799999999999997E-2</v>
      </c>
      <c r="E52" s="61">
        <v>3.3799999999999997E-2</v>
      </c>
      <c r="F52" s="62">
        <v>0.03</v>
      </c>
    </row>
    <row r="53" spans="1:6" s="1" customFormat="1" x14ac:dyDescent="0.25">
      <c r="A53" s="6"/>
      <c r="B53" s="60" t="s">
        <v>32</v>
      </c>
      <c r="C53" s="61">
        <v>7.4999999999999997E-2</v>
      </c>
      <c r="D53" s="61">
        <v>4.4999999999999998E-2</v>
      </c>
      <c r="E53" s="61">
        <v>4.4999999999999998E-2</v>
      </c>
      <c r="F53" s="62">
        <v>3.7499999999999999E-2</v>
      </c>
    </row>
    <row r="54" spans="1:6" s="1" customFormat="1" ht="13.5" customHeight="1" x14ac:dyDescent="0.25">
      <c r="A54" s="6"/>
      <c r="B54" s="60" t="s">
        <v>33</v>
      </c>
      <c r="C54" s="61">
        <v>8.2500000000000004E-2</v>
      </c>
      <c r="D54" s="61">
        <v>5.2499999999999998E-2</v>
      </c>
      <c r="E54" s="61">
        <v>5.2499999999999998E-2</v>
      </c>
      <c r="F54" s="62">
        <v>4.4999999999999998E-2</v>
      </c>
    </row>
    <row r="55" spans="1:6" s="1" customFormat="1" ht="13.5" customHeight="1" x14ac:dyDescent="0.25">
      <c r="A55" s="6"/>
      <c r="B55" s="60" t="s">
        <v>34</v>
      </c>
      <c r="C55" s="61">
        <v>0.09</v>
      </c>
      <c r="D55" s="61">
        <v>0.06</v>
      </c>
      <c r="E55" s="61">
        <v>0.06</v>
      </c>
      <c r="F55" s="62">
        <v>5.2499999999999998E-2</v>
      </c>
    </row>
    <row r="56" spans="1:6" s="1" customFormat="1" ht="13.5" customHeight="1" x14ac:dyDescent="0.25">
      <c r="A56" s="6"/>
      <c r="B56" s="60" t="s">
        <v>35</v>
      </c>
      <c r="C56" s="61">
        <v>0.105</v>
      </c>
      <c r="D56" s="61">
        <v>7.4999999999999997E-2</v>
      </c>
      <c r="E56" s="61">
        <v>7.4999999999999997E-2</v>
      </c>
      <c r="F56" s="62">
        <v>6.7500000000000004E-2</v>
      </c>
    </row>
    <row r="57" spans="1:6" s="1" customFormat="1" x14ac:dyDescent="0.25">
      <c r="A57" s="6"/>
      <c r="B57" s="60" t="s">
        <v>36</v>
      </c>
      <c r="C57" s="61">
        <v>0.15</v>
      </c>
      <c r="D57" s="61">
        <v>0.1125</v>
      </c>
      <c r="E57" s="61">
        <v>0.1125</v>
      </c>
      <c r="F57" s="62">
        <v>0.09</v>
      </c>
    </row>
    <row r="58" spans="1:6" s="1" customFormat="1" x14ac:dyDescent="0.25">
      <c r="A58" s="6"/>
      <c r="B58" s="60" t="s">
        <v>37</v>
      </c>
      <c r="C58" s="61">
        <v>0.17249999999999999</v>
      </c>
      <c r="D58" s="61">
        <v>0.1275</v>
      </c>
      <c r="E58" s="61">
        <v>0.1275</v>
      </c>
      <c r="F58" s="62">
        <v>0.105</v>
      </c>
    </row>
    <row r="59" spans="1:6" s="1" customFormat="1" x14ac:dyDescent="0.25">
      <c r="A59" s="6"/>
      <c r="B59" s="60" t="s">
        <v>38</v>
      </c>
      <c r="C59" s="61">
        <v>0.20250000000000001</v>
      </c>
      <c r="D59" s="61">
        <v>0.1575</v>
      </c>
      <c r="E59" s="61">
        <v>0.1575</v>
      </c>
      <c r="F59" s="62">
        <v>0.1275</v>
      </c>
    </row>
    <row r="60" spans="1:6" s="1" customFormat="1" x14ac:dyDescent="0.25">
      <c r="A60" s="6"/>
      <c r="B60" s="60" t="s">
        <v>39</v>
      </c>
      <c r="C60" s="61">
        <v>0.2175</v>
      </c>
      <c r="D60" s="61">
        <v>0.17249999999999999</v>
      </c>
      <c r="E60" s="61">
        <v>0.17249999999999999</v>
      </c>
      <c r="F60" s="62">
        <v>0.14249999999999999</v>
      </c>
    </row>
    <row r="61" spans="1:6" s="1" customFormat="1" x14ac:dyDescent="0.25">
      <c r="A61" s="6"/>
      <c r="B61" s="60" t="s">
        <v>40</v>
      </c>
      <c r="C61" s="61">
        <v>0.24</v>
      </c>
      <c r="D61" s="61">
        <v>0.19500000000000001</v>
      </c>
      <c r="E61" s="61">
        <v>0.19500000000000001</v>
      </c>
      <c r="F61" s="62">
        <v>0.16500000000000001</v>
      </c>
    </row>
    <row r="62" spans="1:6" s="1" customFormat="1" x14ac:dyDescent="0.25">
      <c r="A62" s="6"/>
      <c r="B62" s="60" t="s">
        <v>41</v>
      </c>
      <c r="C62" s="61">
        <v>0.2475</v>
      </c>
      <c r="D62" s="61">
        <v>0.20250000000000001</v>
      </c>
      <c r="E62" s="61">
        <v>0.20250000000000001</v>
      </c>
      <c r="F62" s="62">
        <v>0.17249999999999999</v>
      </c>
    </row>
    <row r="63" spans="1:6" s="1" customFormat="1" x14ac:dyDescent="0.25">
      <c r="A63" s="6"/>
      <c r="B63" s="60" t="s">
        <v>42</v>
      </c>
      <c r="C63" s="61">
        <v>0.255</v>
      </c>
      <c r="D63" s="61">
        <v>0.21</v>
      </c>
      <c r="E63" s="61">
        <v>0.21</v>
      </c>
      <c r="F63" s="62">
        <v>0.18</v>
      </c>
    </row>
    <row r="64" spans="1:6" s="1" customFormat="1" x14ac:dyDescent="0.25">
      <c r="A64" s="6"/>
      <c r="B64" s="60" t="s">
        <v>43</v>
      </c>
      <c r="C64" s="61">
        <v>0.255</v>
      </c>
      <c r="D64" s="61">
        <v>0.22500000000000001</v>
      </c>
      <c r="E64" s="61">
        <v>0.22500000000000001</v>
      </c>
      <c r="F64" s="62">
        <v>0.19500000000000001</v>
      </c>
    </row>
    <row r="65" spans="1:6" s="1" customFormat="1" x14ac:dyDescent="0.25">
      <c r="A65" s="6"/>
      <c r="B65" s="62" t="s">
        <v>44</v>
      </c>
      <c r="C65" s="61">
        <v>0.255</v>
      </c>
      <c r="D65" s="61">
        <v>0.22500000000000001</v>
      </c>
      <c r="E65" s="61">
        <v>0.22500000000000001</v>
      </c>
      <c r="F65" s="62">
        <v>0.21</v>
      </c>
    </row>
    <row r="66" spans="1:6" s="1" customFormat="1" x14ac:dyDescent="0.25">
      <c r="A66" s="6"/>
      <c r="B66" s="60" t="s">
        <v>45</v>
      </c>
      <c r="C66" s="61">
        <v>0.26250000000000001</v>
      </c>
      <c r="D66" s="61">
        <v>0.22500000000000001</v>
      </c>
      <c r="E66" s="61">
        <v>0.22500000000000001</v>
      </c>
      <c r="F66" s="62">
        <v>0.2175</v>
      </c>
    </row>
    <row r="67" spans="1:6" s="1" customFormat="1" x14ac:dyDescent="0.25">
      <c r="A67" s="6"/>
      <c r="B67" s="60" t="s">
        <v>46</v>
      </c>
      <c r="C67" s="61">
        <v>0.26250000000000001</v>
      </c>
      <c r="D67" s="61">
        <v>0.26250000000000001</v>
      </c>
      <c r="E67" s="61">
        <v>0.26250000000000001</v>
      </c>
      <c r="F67" s="62">
        <v>0.24</v>
      </c>
    </row>
    <row r="68" spans="1:6" s="1" customFormat="1" x14ac:dyDescent="0.25">
      <c r="A68" s="6"/>
      <c r="B68" s="60" t="s">
        <v>47</v>
      </c>
      <c r="C68" s="61">
        <v>0.26250000000000001</v>
      </c>
      <c r="D68" s="61">
        <v>0.26250000000000001</v>
      </c>
      <c r="E68" s="61">
        <v>0.26250000000000001</v>
      </c>
      <c r="F68" s="62">
        <v>0.24</v>
      </c>
    </row>
    <row r="69" spans="1:6" s="1" customFormat="1" ht="15.75" thickBot="1" x14ac:dyDescent="0.3">
      <c r="A69" s="6"/>
      <c r="B69" s="63" t="s">
        <v>48</v>
      </c>
      <c r="C69" s="64">
        <v>0.26250000000000001</v>
      </c>
      <c r="D69" s="64">
        <v>0.26250000000000001</v>
      </c>
      <c r="E69" s="64">
        <v>0.26250000000000001</v>
      </c>
      <c r="F69" s="65">
        <v>0.26250000000000001</v>
      </c>
    </row>
    <row r="70" spans="1:6" s="1" customFormat="1" ht="15.75" thickBot="1" x14ac:dyDescent="0.3">
      <c r="A70" s="4"/>
    </row>
    <row r="71" spans="1:6" s="1" customFormat="1" ht="15.75" thickBot="1" x14ac:dyDescent="0.3">
      <c r="A71" s="6"/>
      <c r="B71" s="69" t="s">
        <v>121</v>
      </c>
      <c r="C71" s="52" t="s">
        <v>9</v>
      </c>
      <c r="D71" s="52" t="s">
        <v>49</v>
      </c>
      <c r="E71" s="52" t="s">
        <v>50</v>
      </c>
      <c r="F71" s="53" t="s">
        <v>10</v>
      </c>
    </row>
    <row r="72" spans="1:6" s="1" customFormat="1" ht="15.75" thickBot="1" x14ac:dyDescent="0.3">
      <c r="A72" s="6"/>
      <c r="B72" s="55" t="s">
        <v>17</v>
      </c>
      <c r="C72" s="56" t="s">
        <v>18</v>
      </c>
      <c r="D72" s="56" t="s">
        <v>18</v>
      </c>
      <c r="E72" s="56" t="s">
        <v>18</v>
      </c>
      <c r="F72" s="55" t="s">
        <v>18</v>
      </c>
    </row>
    <row r="73" spans="1:6" s="1" customFormat="1" x14ac:dyDescent="0.25">
      <c r="A73" s="6"/>
      <c r="B73" s="57" t="s">
        <v>29</v>
      </c>
      <c r="C73" s="128"/>
      <c r="D73" s="128"/>
      <c r="E73" s="128"/>
      <c r="F73" s="129"/>
    </row>
    <row r="74" spans="1:6" s="1" customFormat="1" x14ac:dyDescent="0.25">
      <c r="A74" s="6"/>
      <c r="B74" s="60" t="s">
        <v>30</v>
      </c>
      <c r="C74" s="128"/>
      <c r="D74" s="128"/>
      <c r="E74" s="128"/>
      <c r="F74" s="129"/>
    </row>
    <row r="75" spans="1:6" s="1" customFormat="1" x14ac:dyDescent="0.25">
      <c r="A75" s="6"/>
      <c r="B75" s="60" t="s">
        <v>31</v>
      </c>
      <c r="C75" s="128"/>
      <c r="D75" s="128"/>
      <c r="E75" s="128"/>
      <c r="F75" s="129"/>
    </row>
    <row r="76" spans="1:6" s="1" customFormat="1" x14ac:dyDescent="0.25">
      <c r="A76" s="6"/>
      <c r="B76" s="60" t="s">
        <v>32</v>
      </c>
      <c r="C76" s="128"/>
      <c r="D76" s="128"/>
      <c r="E76" s="128"/>
      <c r="F76" s="129"/>
    </row>
    <row r="77" spans="1:6" s="1" customFormat="1" x14ac:dyDescent="0.25">
      <c r="A77" s="6"/>
      <c r="B77" s="60" t="s">
        <v>33</v>
      </c>
      <c r="C77" s="128"/>
      <c r="D77" s="128"/>
      <c r="E77" s="128"/>
      <c r="F77" s="129"/>
    </row>
    <row r="78" spans="1:6" s="1" customFormat="1" x14ac:dyDescent="0.25">
      <c r="A78" s="6"/>
      <c r="B78" s="60" t="s">
        <v>34</v>
      </c>
      <c r="C78" s="128"/>
      <c r="D78" s="128"/>
      <c r="E78" s="128"/>
      <c r="F78" s="129"/>
    </row>
    <row r="79" spans="1:6" s="1" customFormat="1" x14ac:dyDescent="0.25">
      <c r="A79" s="6"/>
      <c r="B79" s="60" t="s">
        <v>35</v>
      </c>
      <c r="C79" s="128"/>
      <c r="D79" s="128"/>
      <c r="E79" s="128"/>
      <c r="F79" s="129"/>
    </row>
    <row r="80" spans="1:6" s="1" customFormat="1" x14ac:dyDescent="0.25">
      <c r="A80" s="6"/>
      <c r="B80" s="60" t="s">
        <v>36</v>
      </c>
      <c r="C80" s="128"/>
      <c r="D80" s="128"/>
      <c r="E80" s="128"/>
      <c r="F80" s="129"/>
    </row>
    <row r="81" spans="1:6" s="1" customFormat="1" x14ac:dyDescent="0.25">
      <c r="A81" s="6"/>
      <c r="B81" s="60" t="s">
        <v>37</v>
      </c>
      <c r="C81" s="128"/>
      <c r="D81" s="128"/>
      <c r="E81" s="128"/>
      <c r="F81" s="129"/>
    </row>
    <row r="82" spans="1:6" s="1" customFormat="1" x14ac:dyDescent="0.25">
      <c r="A82" s="6"/>
      <c r="B82" s="60" t="s">
        <v>38</v>
      </c>
      <c r="C82" s="128"/>
      <c r="D82" s="128"/>
      <c r="E82" s="128"/>
      <c r="F82" s="129"/>
    </row>
    <row r="83" spans="1:6" s="1" customFormat="1" x14ac:dyDescent="0.25">
      <c r="A83" s="6"/>
      <c r="B83" s="60" t="s">
        <v>39</v>
      </c>
      <c r="C83" s="128"/>
      <c r="D83" s="128"/>
      <c r="E83" s="128"/>
      <c r="F83" s="129"/>
    </row>
    <row r="84" spans="1:6" s="1" customFormat="1" x14ac:dyDescent="0.25">
      <c r="A84" s="6"/>
      <c r="B84" s="60" t="s">
        <v>40</v>
      </c>
      <c r="C84" s="128"/>
      <c r="D84" s="128"/>
      <c r="E84" s="128"/>
      <c r="F84" s="129"/>
    </row>
    <row r="85" spans="1:6" s="1" customFormat="1" x14ac:dyDescent="0.25">
      <c r="A85" s="6"/>
      <c r="B85" s="60" t="s">
        <v>41</v>
      </c>
      <c r="C85" s="128"/>
      <c r="D85" s="128"/>
      <c r="E85" s="128"/>
      <c r="F85" s="129"/>
    </row>
    <row r="86" spans="1:6" s="1" customFormat="1" x14ac:dyDescent="0.25">
      <c r="A86" s="6"/>
      <c r="B86" s="60" t="s">
        <v>42</v>
      </c>
      <c r="C86" s="128"/>
      <c r="D86" s="128"/>
      <c r="E86" s="128"/>
      <c r="F86" s="129"/>
    </row>
    <row r="87" spans="1:6" s="1" customFormat="1" x14ac:dyDescent="0.25">
      <c r="A87" s="6"/>
      <c r="B87" s="60" t="s">
        <v>43</v>
      </c>
      <c r="C87" s="128"/>
      <c r="D87" s="128"/>
      <c r="E87" s="128"/>
      <c r="F87" s="129"/>
    </row>
    <row r="88" spans="1:6" s="1" customFormat="1" x14ac:dyDescent="0.25">
      <c r="A88" s="6"/>
      <c r="B88" s="62" t="s">
        <v>44</v>
      </c>
      <c r="C88" s="128"/>
      <c r="D88" s="128"/>
      <c r="E88" s="128"/>
      <c r="F88" s="129"/>
    </row>
    <row r="89" spans="1:6" s="1" customFormat="1" x14ac:dyDescent="0.25">
      <c r="A89" s="6"/>
      <c r="B89" s="60" t="s">
        <v>45</v>
      </c>
      <c r="C89" s="128"/>
      <c r="D89" s="128"/>
      <c r="E89" s="128"/>
      <c r="F89" s="129"/>
    </row>
    <row r="90" spans="1:6" s="1" customFormat="1" x14ac:dyDescent="0.25">
      <c r="A90" s="6"/>
      <c r="B90" s="60" t="s">
        <v>46</v>
      </c>
      <c r="C90" s="128"/>
      <c r="D90" s="128"/>
      <c r="E90" s="128"/>
      <c r="F90" s="129"/>
    </row>
    <row r="91" spans="1:6" s="1" customFormat="1" x14ac:dyDescent="0.25">
      <c r="A91" s="6"/>
      <c r="B91" s="60" t="s">
        <v>47</v>
      </c>
      <c r="C91" s="128"/>
      <c r="D91" s="128"/>
      <c r="E91" s="128"/>
      <c r="F91" s="129"/>
    </row>
    <row r="92" spans="1:6" s="1" customFormat="1" ht="15.75" thickBot="1" x14ac:dyDescent="0.3">
      <c r="A92" s="6"/>
      <c r="B92" s="63" t="s">
        <v>48</v>
      </c>
      <c r="C92" s="130"/>
      <c r="D92" s="130"/>
      <c r="E92" s="130"/>
      <c r="F92" s="131"/>
    </row>
    <row r="93" spans="1:6" s="1" customFormat="1" ht="15.75" thickBot="1" x14ac:dyDescent="0.3">
      <c r="A93" s="4"/>
      <c r="C93" s="24"/>
      <c r="D93" s="24"/>
      <c r="E93" s="24"/>
      <c r="F93" s="24"/>
    </row>
    <row r="94" spans="1:6" s="1" customFormat="1" ht="15.75" thickBot="1" x14ac:dyDescent="0.3">
      <c r="A94" s="6"/>
      <c r="B94" s="69" t="s">
        <v>120</v>
      </c>
      <c r="C94" s="52" t="s">
        <v>9</v>
      </c>
      <c r="D94" s="52" t="s">
        <v>49</v>
      </c>
      <c r="E94" s="52" t="s">
        <v>50</v>
      </c>
      <c r="F94" s="53" t="s">
        <v>10</v>
      </c>
    </row>
    <row r="95" spans="1:6" s="1" customFormat="1" ht="15.75" thickBot="1" x14ac:dyDescent="0.3">
      <c r="A95" s="6"/>
      <c r="B95" s="55" t="s">
        <v>17</v>
      </c>
      <c r="C95" s="56" t="s">
        <v>18</v>
      </c>
      <c r="D95" s="56" t="s">
        <v>18</v>
      </c>
      <c r="E95" s="56" t="s">
        <v>18</v>
      </c>
      <c r="F95" s="55" t="s">
        <v>18</v>
      </c>
    </row>
    <row r="96" spans="1:6" s="1" customFormat="1" x14ac:dyDescent="0.25">
      <c r="A96" s="6"/>
      <c r="B96" s="57" t="s">
        <v>29</v>
      </c>
      <c r="C96" s="132"/>
      <c r="D96" s="132"/>
      <c r="E96" s="132"/>
      <c r="F96" s="133"/>
    </row>
    <row r="97" spans="1:6" s="1" customFormat="1" x14ac:dyDescent="0.25">
      <c r="A97" s="6"/>
      <c r="B97" s="60" t="s">
        <v>30</v>
      </c>
      <c r="C97" s="128"/>
      <c r="D97" s="128"/>
      <c r="E97" s="128"/>
      <c r="F97" s="129"/>
    </row>
    <row r="98" spans="1:6" s="1" customFormat="1" x14ac:dyDescent="0.25">
      <c r="A98" s="6"/>
      <c r="B98" s="60" t="s">
        <v>31</v>
      </c>
      <c r="C98" s="128"/>
      <c r="D98" s="128"/>
      <c r="E98" s="128"/>
      <c r="F98" s="129"/>
    </row>
    <row r="99" spans="1:6" s="1" customFormat="1" x14ac:dyDescent="0.25">
      <c r="A99" s="6"/>
      <c r="B99" s="60" t="s">
        <v>32</v>
      </c>
      <c r="C99" s="128"/>
      <c r="D99" s="128"/>
      <c r="E99" s="128"/>
      <c r="F99" s="129"/>
    </row>
    <row r="100" spans="1:6" s="1" customFormat="1" x14ac:dyDescent="0.25">
      <c r="A100" s="6"/>
      <c r="B100" s="60" t="s">
        <v>33</v>
      </c>
      <c r="C100" s="128"/>
      <c r="D100" s="128"/>
      <c r="E100" s="128"/>
      <c r="F100" s="129"/>
    </row>
    <row r="101" spans="1:6" s="1" customFormat="1" x14ac:dyDescent="0.25">
      <c r="A101" s="6"/>
      <c r="B101" s="60" t="s">
        <v>34</v>
      </c>
      <c r="C101" s="128"/>
      <c r="D101" s="128"/>
      <c r="E101" s="128"/>
      <c r="F101" s="129"/>
    </row>
    <row r="102" spans="1:6" s="1" customFormat="1" x14ac:dyDescent="0.25">
      <c r="A102" s="6"/>
      <c r="B102" s="60" t="s">
        <v>35</v>
      </c>
      <c r="C102" s="128"/>
      <c r="D102" s="128"/>
      <c r="E102" s="128"/>
      <c r="F102" s="129"/>
    </row>
    <row r="103" spans="1:6" s="1" customFormat="1" x14ac:dyDescent="0.25">
      <c r="A103" s="6"/>
      <c r="B103" s="60" t="s">
        <v>36</v>
      </c>
      <c r="C103" s="128"/>
      <c r="D103" s="128"/>
      <c r="E103" s="128"/>
      <c r="F103" s="129"/>
    </row>
    <row r="104" spans="1:6" s="1" customFormat="1" x14ac:dyDescent="0.25">
      <c r="A104" s="6"/>
      <c r="B104" s="60" t="s">
        <v>37</v>
      </c>
      <c r="C104" s="128"/>
      <c r="D104" s="128"/>
      <c r="E104" s="128"/>
      <c r="F104" s="129"/>
    </row>
    <row r="105" spans="1:6" s="1" customFormat="1" x14ac:dyDescent="0.25">
      <c r="A105" s="6"/>
      <c r="B105" s="60" t="s">
        <v>38</v>
      </c>
      <c r="C105" s="128"/>
      <c r="D105" s="128"/>
      <c r="E105" s="128"/>
      <c r="F105" s="129"/>
    </row>
    <row r="106" spans="1:6" s="1" customFormat="1" x14ac:dyDescent="0.25">
      <c r="A106" s="6"/>
      <c r="B106" s="60" t="s">
        <v>39</v>
      </c>
      <c r="C106" s="128"/>
      <c r="D106" s="128"/>
      <c r="E106" s="128"/>
      <c r="F106" s="129"/>
    </row>
    <row r="107" spans="1:6" s="1" customFormat="1" x14ac:dyDescent="0.25">
      <c r="A107" s="6"/>
      <c r="B107" s="60" t="s">
        <v>40</v>
      </c>
      <c r="C107" s="128"/>
      <c r="D107" s="128"/>
      <c r="E107" s="128"/>
      <c r="F107" s="129"/>
    </row>
    <row r="108" spans="1:6" s="1" customFormat="1" x14ac:dyDescent="0.25">
      <c r="A108" s="6"/>
      <c r="B108" s="60" t="s">
        <v>41</v>
      </c>
      <c r="C108" s="128"/>
      <c r="D108" s="128"/>
      <c r="E108" s="128"/>
      <c r="F108" s="129"/>
    </row>
    <row r="109" spans="1:6" s="1" customFormat="1" x14ac:dyDescent="0.25">
      <c r="A109" s="6"/>
      <c r="B109" s="60" t="s">
        <v>42</v>
      </c>
      <c r="C109" s="128"/>
      <c r="D109" s="128"/>
      <c r="E109" s="128"/>
      <c r="F109" s="129"/>
    </row>
    <row r="110" spans="1:6" s="1" customFormat="1" x14ac:dyDescent="0.25">
      <c r="A110" s="6"/>
      <c r="B110" s="60" t="s">
        <v>43</v>
      </c>
      <c r="C110" s="128"/>
      <c r="D110" s="128"/>
      <c r="E110" s="128"/>
      <c r="F110" s="129"/>
    </row>
    <row r="111" spans="1:6" s="1" customFormat="1" x14ac:dyDescent="0.25">
      <c r="A111" s="6"/>
      <c r="B111" s="62" t="s">
        <v>44</v>
      </c>
      <c r="C111" s="128"/>
      <c r="D111" s="128"/>
      <c r="E111" s="128"/>
      <c r="F111" s="129"/>
    </row>
    <row r="112" spans="1:6" s="1" customFormat="1" x14ac:dyDescent="0.25">
      <c r="A112" s="6"/>
      <c r="B112" s="60" t="s">
        <v>45</v>
      </c>
      <c r="C112" s="128"/>
      <c r="D112" s="128"/>
      <c r="E112" s="128"/>
      <c r="F112" s="129"/>
    </row>
    <row r="113" spans="1:6" s="1" customFormat="1" x14ac:dyDescent="0.25">
      <c r="A113" s="6"/>
      <c r="B113" s="60" t="s">
        <v>46</v>
      </c>
      <c r="C113" s="128"/>
      <c r="D113" s="128"/>
      <c r="E113" s="128"/>
      <c r="F113" s="129"/>
    </row>
    <row r="114" spans="1:6" s="1" customFormat="1" x14ac:dyDescent="0.25">
      <c r="A114" s="6"/>
      <c r="B114" s="60" t="s">
        <v>47</v>
      </c>
      <c r="C114" s="128"/>
      <c r="D114" s="128"/>
      <c r="E114" s="128"/>
      <c r="F114" s="129"/>
    </row>
    <row r="115" spans="1:6" s="1" customFormat="1" ht="15.75" thickBot="1" x14ac:dyDescent="0.3">
      <c r="A115" s="6"/>
      <c r="B115" s="63" t="s">
        <v>48</v>
      </c>
      <c r="C115" s="134"/>
      <c r="D115" s="134"/>
      <c r="E115" s="134"/>
      <c r="F115" s="135"/>
    </row>
    <row r="116" spans="1:6" s="1" customFormat="1" ht="15.75" thickBot="1" x14ac:dyDescent="0.3">
      <c r="A116" s="4"/>
      <c r="C116" s="24"/>
      <c r="D116" s="24"/>
      <c r="E116" s="24"/>
      <c r="F116" s="24"/>
    </row>
    <row r="117" spans="1:6" s="1" customFormat="1" ht="15.75" thickBot="1" x14ac:dyDescent="0.3">
      <c r="A117" s="4"/>
      <c r="B117" s="69" t="s">
        <v>119</v>
      </c>
      <c r="C117" s="52" t="s">
        <v>9</v>
      </c>
      <c r="D117" s="52" t="s">
        <v>49</v>
      </c>
      <c r="E117" s="52" t="s">
        <v>50</v>
      </c>
      <c r="F117" s="53" t="s">
        <v>10</v>
      </c>
    </row>
    <row r="118" spans="1:6" s="1" customFormat="1" ht="15.75" thickBot="1" x14ac:dyDescent="0.3">
      <c r="A118" s="4"/>
      <c r="B118" s="55" t="s">
        <v>17</v>
      </c>
      <c r="C118" s="56" t="s">
        <v>18</v>
      </c>
      <c r="D118" s="56" t="s">
        <v>18</v>
      </c>
      <c r="E118" s="56" t="s">
        <v>18</v>
      </c>
      <c r="F118" s="55" t="s">
        <v>18</v>
      </c>
    </row>
    <row r="119" spans="1:6" s="1" customFormat="1" x14ac:dyDescent="0.25">
      <c r="A119" s="4"/>
      <c r="B119" s="57" t="s">
        <v>29</v>
      </c>
      <c r="C119" s="128"/>
      <c r="D119" s="128"/>
      <c r="E119" s="128"/>
      <c r="F119" s="129"/>
    </row>
    <row r="120" spans="1:6" s="1" customFormat="1" x14ac:dyDescent="0.25">
      <c r="A120" s="4"/>
      <c r="B120" s="60" t="s">
        <v>30</v>
      </c>
      <c r="C120" s="128"/>
      <c r="D120" s="128"/>
      <c r="E120" s="128"/>
      <c r="F120" s="129"/>
    </row>
    <row r="121" spans="1:6" s="1" customFormat="1" x14ac:dyDescent="0.25">
      <c r="A121" s="4"/>
      <c r="B121" s="60" t="s">
        <v>31</v>
      </c>
      <c r="C121" s="128"/>
      <c r="D121" s="128"/>
      <c r="E121" s="128"/>
      <c r="F121" s="129"/>
    </row>
    <row r="122" spans="1:6" s="1" customFormat="1" x14ac:dyDescent="0.25">
      <c r="A122" s="4"/>
      <c r="B122" s="60" t="s">
        <v>32</v>
      </c>
      <c r="C122" s="128"/>
      <c r="D122" s="128"/>
      <c r="E122" s="128"/>
      <c r="F122" s="129"/>
    </row>
    <row r="123" spans="1:6" s="1" customFormat="1" x14ac:dyDescent="0.25">
      <c r="A123" s="4"/>
      <c r="B123" s="60" t="s">
        <v>33</v>
      </c>
      <c r="C123" s="128"/>
      <c r="D123" s="128"/>
      <c r="E123" s="128"/>
      <c r="F123" s="129"/>
    </row>
    <row r="124" spans="1:6" s="1" customFormat="1" x14ac:dyDescent="0.25">
      <c r="A124" s="4"/>
      <c r="B124" s="60" t="s">
        <v>34</v>
      </c>
      <c r="C124" s="128"/>
      <c r="D124" s="128"/>
      <c r="E124" s="128"/>
      <c r="F124" s="129"/>
    </row>
    <row r="125" spans="1:6" s="1" customFormat="1" x14ac:dyDescent="0.25">
      <c r="A125" s="4"/>
      <c r="B125" s="60" t="s">
        <v>35</v>
      </c>
      <c r="C125" s="128"/>
      <c r="D125" s="128"/>
      <c r="E125" s="128"/>
      <c r="F125" s="129"/>
    </row>
    <row r="126" spans="1:6" s="1" customFormat="1" x14ac:dyDescent="0.25">
      <c r="A126" s="4"/>
      <c r="B126" s="60" t="s">
        <v>36</v>
      </c>
      <c r="C126" s="128"/>
      <c r="D126" s="128"/>
      <c r="E126" s="128"/>
      <c r="F126" s="129"/>
    </row>
    <row r="127" spans="1:6" s="1" customFormat="1" x14ac:dyDescent="0.25">
      <c r="A127" s="4"/>
      <c r="B127" s="60" t="s">
        <v>37</v>
      </c>
      <c r="C127" s="128"/>
      <c r="D127" s="128"/>
      <c r="E127" s="128"/>
      <c r="F127" s="129"/>
    </row>
    <row r="128" spans="1:6" s="1" customFormat="1" x14ac:dyDescent="0.25">
      <c r="A128" s="4"/>
      <c r="B128" s="60" t="s">
        <v>38</v>
      </c>
      <c r="C128" s="128"/>
      <c r="D128" s="128"/>
      <c r="E128" s="128"/>
      <c r="F128" s="129"/>
    </row>
    <row r="129" spans="1:6" s="1" customFormat="1" x14ac:dyDescent="0.25">
      <c r="A129" s="4"/>
      <c r="B129" s="60" t="s">
        <v>39</v>
      </c>
      <c r="C129" s="128"/>
      <c r="D129" s="128"/>
      <c r="E129" s="128"/>
      <c r="F129" s="129"/>
    </row>
    <row r="130" spans="1:6" s="1" customFormat="1" x14ac:dyDescent="0.25">
      <c r="A130" s="4"/>
      <c r="B130" s="60" t="s">
        <v>40</v>
      </c>
      <c r="C130" s="128"/>
      <c r="D130" s="128"/>
      <c r="E130" s="128"/>
      <c r="F130" s="129"/>
    </row>
    <row r="131" spans="1:6" s="1" customFormat="1" x14ac:dyDescent="0.25">
      <c r="A131" s="4"/>
      <c r="B131" s="60" t="s">
        <v>41</v>
      </c>
      <c r="C131" s="128"/>
      <c r="D131" s="128"/>
      <c r="E131" s="128"/>
      <c r="F131" s="129"/>
    </row>
    <row r="132" spans="1:6" s="1" customFormat="1" x14ac:dyDescent="0.25">
      <c r="A132" s="4"/>
      <c r="B132" s="60" t="s">
        <v>42</v>
      </c>
      <c r="C132" s="128"/>
      <c r="D132" s="128"/>
      <c r="E132" s="128"/>
      <c r="F132" s="129"/>
    </row>
    <row r="133" spans="1:6" s="1" customFormat="1" x14ac:dyDescent="0.25">
      <c r="A133" s="4"/>
      <c r="B133" s="60" t="s">
        <v>43</v>
      </c>
      <c r="C133" s="128"/>
      <c r="D133" s="128"/>
      <c r="E133" s="128"/>
      <c r="F133" s="129"/>
    </row>
    <row r="134" spans="1:6" s="1" customFormat="1" x14ac:dyDescent="0.25">
      <c r="A134" s="4"/>
      <c r="B134" s="62" t="s">
        <v>44</v>
      </c>
      <c r="C134" s="128"/>
      <c r="D134" s="128"/>
      <c r="E134" s="128"/>
      <c r="F134" s="129"/>
    </row>
    <row r="135" spans="1:6" s="1" customFormat="1" x14ac:dyDescent="0.25">
      <c r="A135" s="4"/>
      <c r="B135" s="60" t="s">
        <v>45</v>
      </c>
      <c r="C135" s="128"/>
      <c r="D135" s="128"/>
      <c r="E135" s="128"/>
      <c r="F135" s="129"/>
    </row>
    <row r="136" spans="1:6" s="1" customFormat="1" x14ac:dyDescent="0.25">
      <c r="A136" s="4"/>
      <c r="B136" s="60" t="s">
        <v>46</v>
      </c>
      <c r="C136" s="128"/>
      <c r="D136" s="128"/>
      <c r="E136" s="128"/>
      <c r="F136" s="129"/>
    </row>
    <row r="137" spans="1:6" s="1" customFormat="1" x14ac:dyDescent="0.25">
      <c r="A137" s="4"/>
      <c r="B137" s="60" t="s">
        <v>47</v>
      </c>
      <c r="C137" s="128"/>
      <c r="D137" s="128"/>
      <c r="E137" s="128"/>
      <c r="F137" s="129"/>
    </row>
    <row r="138" spans="1:6" s="1" customFormat="1" ht="15.75" thickBot="1" x14ac:dyDescent="0.3">
      <c r="A138" s="4"/>
      <c r="B138" s="63" t="s">
        <v>48</v>
      </c>
      <c r="C138" s="136"/>
      <c r="D138" s="136"/>
      <c r="E138" s="136"/>
      <c r="F138" s="137"/>
    </row>
    <row r="139" spans="1:6" s="1" customFormat="1" ht="15.75" thickBot="1" x14ac:dyDescent="0.3">
      <c r="A139" s="4"/>
      <c r="C139" s="24"/>
      <c r="D139" s="24"/>
      <c r="E139" s="24"/>
      <c r="F139" s="24"/>
    </row>
    <row r="140" spans="1:6" s="1" customFormat="1" ht="15.75" thickBot="1" x14ac:dyDescent="0.3">
      <c r="A140" s="4"/>
      <c r="B140" s="69" t="s">
        <v>118</v>
      </c>
      <c r="C140" s="52" t="s">
        <v>9</v>
      </c>
      <c r="D140" s="52" t="s">
        <v>49</v>
      </c>
      <c r="E140" s="52" t="s">
        <v>50</v>
      </c>
      <c r="F140" s="53" t="s">
        <v>10</v>
      </c>
    </row>
    <row r="141" spans="1:6" s="1" customFormat="1" ht="15.75" thickBot="1" x14ac:dyDescent="0.3">
      <c r="A141" s="4"/>
      <c r="B141" s="55" t="s">
        <v>17</v>
      </c>
      <c r="C141" s="56" t="s">
        <v>18</v>
      </c>
      <c r="D141" s="56" t="s">
        <v>18</v>
      </c>
      <c r="E141" s="56" t="s">
        <v>18</v>
      </c>
      <c r="F141" s="55" t="s">
        <v>18</v>
      </c>
    </row>
    <row r="142" spans="1:6" s="1" customFormat="1" x14ac:dyDescent="0.25">
      <c r="A142" s="4"/>
      <c r="B142" s="57" t="s">
        <v>29</v>
      </c>
      <c r="C142" s="128"/>
      <c r="D142" s="128"/>
      <c r="E142" s="128"/>
      <c r="F142" s="129"/>
    </row>
    <row r="143" spans="1:6" s="1" customFormat="1" x14ac:dyDescent="0.25">
      <c r="A143" s="4"/>
      <c r="B143" s="60" t="s">
        <v>30</v>
      </c>
      <c r="C143" s="128"/>
      <c r="D143" s="128"/>
      <c r="E143" s="128"/>
      <c r="F143" s="129"/>
    </row>
    <row r="144" spans="1:6" s="1" customFormat="1" x14ac:dyDescent="0.25">
      <c r="A144" s="4"/>
      <c r="B144" s="60" t="s">
        <v>31</v>
      </c>
      <c r="C144" s="128"/>
      <c r="D144" s="128"/>
      <c r="E144" s="128"/>
      <c r="F144" s="129"/>
    </row>
    <row r="145" spans="1:6" s="1" customFormat="1" x14ac:dyDescent="0.25">
      <c r="A145" s="4"/>
      <c r="B145" s="60" t="s">
        <v>32</v>
      </c>
      <c r="C145" s="128"/>
      <c r="D145" s="128"/>
      <c r="E145" s="128"/>
      <c r="F145" s="129"/>
    </row>
    <row r="146" spans="1:6" s="1" customFormat="1" x14ac:dyDescent="0.25">
      <c r="A146" s="4"/>
      <c r="B146" s="60" t="s">
        <v>33</v>
      </c>
      <c r="C146" s="128"/>
      <c r="D146" s="128"/>
      <c r="E146" s="128"/>
      <c r="F146" s="129"/>
    </row>
    <row r="147" spans="1:6" s="1" customFormat="1" x14ac:dyDescent="0.25">
      <c r="A147" s="4"/>
      <c r="B147" s="60" t="s">
        <v>34</v>
      </c>
      <c r="C147" s="128"/>
      <c r="D147" s="128"/>
      <c r="E147" s="128"/>
      <c r="F147" s="129"/>
    </row>
    <row r="148" spans="1:6" s="1" customFormat="1" x14ac:dyDescent="0.25">
      <c r="A148" s="4"/>
      <c r="B148" s="60" t="s">
        <v>35</v>
      </c>
      <c r="C148" s="128"/>
      <c r="D148" s="128"/>
      <c r="E148" s="128"/>
      <c r="F148" s="129"/>
    </row>
    <row r="149" spans="1:6" s="1" customFormat="1" x14ac:dyDescent="0.25">
      <c r="A149" s="4"/>
      <c r="B149" s="60" t="s">
        <v>36</v>
      </c>
      <c r="C149" s="128"/>
      <c r="D149" s="128"/>
      <c r="E149" s="128"/>
      <c r="F149" s="129"/>
    </row>
    <row r="150" spans="1:6" s="1" customFormat="1" x14ac:dyDescent="0.25">
      <c r="A150" s="4"/>
      <c r="B150" s="60" t="s">
        <v>37</v>
      </c>
      <c r="C150" s="128"/>
      <c r="D150" s="128"/>
      <c r="E150" s="128"/>
      <c r="F150" s="129"/>
    </row>
    <row r="151" spans="1:6" s="1" customFormat="1" x14ac:dyDescent="0.25">
      <c r="A151" s="4"/>
      <c r="B151" s="60" t="s">
        <v>38</v>
      </c>
      <c r="C151" s="128"/>
      <c r="D151" s="128"/>
      <c r="E151" s="128"/>
      <c r="F151" s="129"/>
    </row>
    <row r="152" spans="1:6" s="1" customFormat="1" x14ac:dyDescent="0.25">
      <c r="A152" s="4"/>
      <c r="B152" s="60" t="s">
        <v>39</v>
      </c>
      <c r="C152" s="128"/>
      <c r="D152" s="128"/>
      <c r="E152" s="128"/>
      <c r="F152" s="129"/>
    </row>
    <row r="153" spans="1:6" s="1" customFormat="1" x14ac:dyDescent="0.25">
      <c r="A153" s="4"/>
      <c r="B153" s="60" t="s">
        <v>40</v>
      </c>
      <c r="C153" s="128"/>
      <c r="D153" s="128"/>
      <c r="E153" s="128"/>
      <c r="F153" s="129"/>
    </row>
    <row r="154" spans="1:6" s="1" customFormat="1" x14ac:dyDescent="0.25">
      <c r="A154" s="4"/>
      <c r="B154" s="60" t="s">
        <v>41</v>
      </c>
      <c r="C154" s="128"/>
      <c r="D154" s="128"/>
      <c r="E154" s="128"/>
      <c r="F154" s="129"/>
    </row>
    <row r="155" spans="1:6" s="1" customFormat="1" x14ac:dyDescent="0.25">
      <c r="A155" s="4"/>
      <c r="B155" s="60" t="s">
        <v>42</v>
      </c>
      <c r="C155" s="128"/>
      <c r="D155" s="128"/>
      <c r="E155" s="128"/>
      <c r="F155" s="129"/>
    </row>
    <row r="156" spans="1:6" s="1" customFormat="1" x14ac:dyDescent="0.25">
      <c r="A156" s="4"/>
      <c r="B156" s="60" t="s">
        <v>43</v>
      </c>
      <c r="C156" s="128"/>
      <c r="D156" s="128"/>
      <c r="E156" s="128"/>
      <c r="F156" s="129"/>
    </row>
    <row r="157" spans="1:6" s="1" customFormat="1" x14ac:dyDescent="0.25">
      <c r="A157" s="4"/>
      <c r="B157" s="62" t="s">
        <v>44</v>
      </c>
      <c r="C157" s="128"/>
      <c r="D157" s="128"/>
      <c r="E157" s="128"/>
      <c r="F157" s="129"/>
    </row>
    <row r="158" spans="1:6" s="1" customFormat="1" x14ac:dyDescent="0.25">
      <c r="A158" s="4"/>
      <c r="B158" s="60" t="s">
        <v>45</v>
      </c>
      <c r="C158" s="128"/>
      <c r="D158" s="128"/>
      <c r="E158" s="128"/>
      <c r="F158" s="129"/>
    </row>
    <row r="159" spans="1:6" s="1" customFormat="1" x14ac:dyDescent="0.25">
      <c r="A159" s="4"/>
      <c r="B159" s="60" t="s">
        <v>46</v>
      </c>
      <c r="C159" s="128"/>
      <c r="D159" s="128"/>
      <c r="E159" s="128"/>
      <c r="F159" s="129"/>
    </row>
    <row r="160" spans="1:6" s="1" customFormat="1" x14ac:dyDescent="0.25">
      <c r="A160" s="4"/>
      <c r="B160" s="60" t="s">
        <v>47</v>
      </c>
      <c r="C160" s="128"/>
      <c r="D160" s="128"/>
      <c r="E160" s="128"/>
      <c r="F160" s="129"/>
    </row>
    <row r="161" spans="1:6" s="1" customFormat="1" ht="15.75" thickBot="1" x14ac:dyDescent="0.3">
      <c r="A161" s="4"/>
      <c r="B161" s="63" t="s">
        <v>48</v>
      </c>
      <c r="C161" s="136"/>
      <c r="D161" s="136"/>
      <c r="E161" s="136"/>
      <c r="F161" s="137"/>
    </row>
    <row r="162" spans="1:6" s="1" customFormat="1" x14ac:dyDescent="0.25">
      <c r="A162" s="4"/>
      <c r="C162" s="66"/>
      <c r="D162" s="66"/>
      <c r="E162" s="66"/>
      <c r="F162" s="66"/>
    </row>
    <row r="163" spans="1:6" s="1" customFormat="1" x14ac:dyDescent="0.25">
      <c r="A163" s="4"/>
    </row>
    <row r="164" spans="1:6" s="1" customFormat="1" x14ac:dyDescent="0.25">
      <c r="A164" s="4"/>
    </row>
    <row r="165" spans="1:6" s="1" customFormat="1" x14ac:dyDescent="0.25">
      <c r="A165" s="4"/>
    </row>
    <row r="166" spans="1:6" s="1" customFormat="1" x14ac:dyDescent="0.25">
      <c r="A166" s="4"/>
    </row>
    <row r="167" spans="1:6" s="1" customFormat="1" x14ac:dyDescent="0.25">
      <c r="A167" s="4"/>
    </row>
    <row r="168" spans="1:6" s="1" customFormat="1" x14ac:dyDescent="0.25">
      <c r="A168" s="4"/>
    </row>
    <row r="169" spans="1:6" s="1" customFormat="1" x14ac:dyDescent="0.25">
      <c r="A169" s="4"/>
    </row>
    <row r="170" spans="1:6" s="1" customFormat="1" x14ac:dyDescent="0.25">
      <c r="A170" s="4"/>
    </row>
    <row r="171" spans="1:6" s="1" customFormat="1" x14ac:dyDescent="0.25">
      <c r="A171" s="4"/>
    </row>
    <row r="172" spans="1:6" s="1" customFormat="1" x14ac:dyDescent="0.25">
      <c r="A172" s="4"/>
    </row>
    <row r="173" spans="1:6" s="1" customFormat="1" x14ac:dyDescent="0.25">
      <c r="A173" s="4"/>
    </row>
    <row r="174" spans="1:6" s="1" customFormat="1" x14ac:dyDescent="0.25">
      <c r="A174" s="4"/>
    </row>
    <row r="175" spans="1:6" s="1" customFormat="1" x14ac:dyDescent="0.25">
      <c r="A175" s="4"/>
    </row>
    <row r="176" spans="1:6" s="1" customFormat="1" x14ac:dyDescent="0.25">
      <c r="A176" s="4"/>
    </row>
    <row r="177" spans="1:1" s="1" customFormat="1" x14ac:dyDescent="0.25">
      <c r="A177" s="4"/>
    </row>
    <row r="178" spans="1:1" s="1" customFormat="1" x14ac:dyDescent="0.25">
      <c r="A178" s="4"/>
    </row>
    <row r="179" spans="1:1" s="1" customFormat="1" x14ac:dyDescent="0.25">
      <c r="A179" s="4"/>
    </row>
    <row r="180" spans="1:1" s="1" customFormat="1" x14ac:dyDescent="0.25">
      <c r="A180" s="4"/>
    </row>
    <row r="181" spans="1:1" s="1" customFormat="1" x14ac:dyDescent="0.25">
      <c r="A181" s="4"/>
    </row>
    <row r="182" spans="1:1" s="1" customFormat="1" x14ac:dyDescent="0.25">
      <c r="A182" s="4"/>
    </row>
    <row r="183" spans="1:1" s="1" customFormat="1" x14ac:dyDescent="0.25">
      <c r="A183" s="4"/>
    </row>
    <row r="184" spans="1:1" s="1" customFormat="1" x14ac:dyDescent="0.25">
      <c r="A184" s="4"/>
    </row>
    <row r="185" spans="1:1" s="1" customFormat="1" x14ac:dyDescent="0.25">
      <c r="A185" s="4"/>
    </row>
    <row r="186" spans="1:1" s="1" customFormat="1" x14ac:dyDescent="0.25">
      <c r="A186" s="4"/>
    </row>
    <row r="187" spans="1:1" s="1" customFormat="1" x14ac:dyDescent="0.25">
      <c r="A187" s="4"/>
    </row>
    <row r="188" spans="1:1" s="1" customFormat="1" x14ac:dyDescent="0.25">
      <c r="A188" s="4"/>
    </row>
    <row r="189" spans="1:1" s="1" customFormat="1" x14ac:dyDescent="0.25">
      <c r="A189" s="4"/>
    </row>
    <row r="190" spans="1:1" s="1" customFormat="1" x14ac:dyDescent="0.25">
      <c r="A190" s="4"/>
    </row>
    <row r="191" spans="1:1" s="1" customFormat="1" x14ac:dyDescent="0.25">
      <c r="A191" s="4"/>
    </row>
    <row r="192" spans="1:1" s="1" customFormat="1" x14ac:dyDescent="0.25">
      <c r="A192" s="4"/>
    </row>
    <row r="193" spans="1:1" s="1" customFormat="1" x14ac:dyDescent="0.25">
      <c r="A193" s="4"/>
    </row>
    <row r="194" spans="1:1" s="1" customFormat="1" x14ac:dyDescent="0.25">
      <c r="A194" s="4"/>
    </row>
    <row r="195" spans="1:1" s="1" customFormat="1" x14ac:dyDescent="0.25">
      <c r="A195" s="4"/>
    </row>
    <row r="196" spans="1:1" s="1" customFormat="1" x14ac:dyDescent="0.25">
      <c r="A196" s="4"/>
    </row>
    <row r="197" spans="1:1" s="1" customFormat="1" x14ac:dyDescent="0.25">
      <c r="A197" s="4"/>
    </row>
    <row r="198" spans="1:1" s="1" customFormat="1" x14ac:dyDescent="0.25">
      <c r="A198" s="4"/>
    </row>
    <row r="199" spans="1:1" s="1" customFormat="1" x14ac:dyDescent="0.25">
      <c r="A199" s="4"/>
    </row>
    <row r="200" spans="1:1" s="1" customFormat="1" x14ac:dyDescent="0.25">
      <c r="A200" s="4"/>
    </row>
    <row r="201" spans="1:1" s="1" customFormat="1" x14ac:dyDescent="0.25">
      <c r="A201" s="4"/>
    </row>
    <row r="202" spans="1:1" s="1" customFormat="1" x14ac:dyDescent="0.25">
      <c r="A202" s="4"/>
    </row>
    <row r="203" spans="1:1" s="1" customFormat="1" x14ac:dyDescent="0.25">
      <c r="A203" s="4"/>
    </row>
    <row r="204" spans="1:1" s="1" customFormat="1" x14ac:dyDescent="0.25">
      <c r="A204" s="4"/>
    </row>
    <row r="205" spans="1:1" s="1" customFormat="1" x14ac:dyDescent="0.25">
      <c r="A205" s="4"/>
    </row>
    <row r="206" spans="1:1" s="1" customFormat="1" x14ac:dyDescent="0.25">
      <c r="A206" s="4"/>
    </row>
    <row r="207" spans="1:1" s="1" customFormat="1" x14ac:dyDescent="0.25">
      <c r="A207" s="4"/>
    </row>
    <row r="208" spans="1:1" s="1" customFormat="1" x14ac:dyDescent="0.25">
      <c r="A208" s="4"/>
    </row>
    <row r="209" spans="1:1" s="1" customFormat="1" x14ac:dyDescent="0.25">
      <c r="A209" s="4"/>
    </row>
    <row r="210" spans="1:1" s="1" customFormat="1" x14ac:dyDescent="0.25">
      <c r="A210" s="4"/>
    </row>
    <row r="211" spans="1:1" s="1" customFormat="1" x14ac:dyDescent="0.25">
      <c r="A211" s="4"/>
    </row>
    <row r="212" spans="1:1" s="1" customFormat="1" x14ac:dyDescent="0.25">
      <c r="A212" s="4"/>
    </row>
    <row r="213" spans="1:1" s="1" customFormat="1" x14ac:dyDescent="0.25">
      <c r="A213" s="4"/>
    </row>
    <row r="214" spans="1:1" s="1" customFormat="1" x14ac:dyDescent="0.25">
      <c r="A214" s="4"/>
    </row>
    <row r="215" spans="1:1" s="1" customFormat="1" x14ac:dyDescent="0.25">
      <c r="A215" s="4"/>
    </row>
    <row r="216" spans="1:1" s="1" customFormat="1" x14ac:dyDescent="0.25">
      <c r="A216" s="4"/>
    </row>
    <row r="217" spans="1:1" s="1" customFormat="1" x14ac:dyDescent="0.25">
      <c r="A217" s="4"/>
    </row>
    <row r="218" spans="1:1" s="1" customFormat="1" x14ac:dyDescent="0.25">
      <c r="A218" s="4"/>
    </row>
    <row r="219" spans="1:1" s="1" customFormat="1" x14ac:dyDescent="0.25">
      <c r="A219" s="4"/>
    </row>
    <row r="220" spans="1:1" s="1" customFormat="1" x14ac:dyDescent="0.25">
      <c r="A220" s="4"/>
    </row>
    <row r="221" spans="1:1" s="1" customFormat="1" x14ac:dyDescent="0.25">
      <c r="A221" s="4"/>
    </row>
    <row r="222" spans="1:1" s="1" customFormat="1" x14ac:dyDescent="0.25">
      <c r="A222" s="4"/>
    </row>
    <row r="223" spans="1:1" s="1" customFormat="1" x14ac:dyDescent="0.25">
      <c r="A223" s="4"/>
    </row>
    <row r="224" spans="1:1" s="1" customFormat="1" x14ac:dyDescent="0.25">
      <c r="A224" s="4"/>
    </row>
    <row r="225" spans="1:1" s="1" customFormat="1" x14ac:dyDescent="0.25">
      <c r="A225" s="4"/>
    </row>
    <row r="226" spans="1:1" s="1" customFormat="1" x14ac:dyDescent="0.25">
      <c r="A226" s="4"/>
    </row>
    <row r="227" spans="1:1" s="1" customFormat="1" x14ac:dyDescent="0.25">
      <c r="A227" s="4"/>
    </row>
    <row r="228" spans="1:1" s="1" customFormat="1" x14ac:dyDescent="0.25">
      <c r="A228" s="4"/>
    </row>
    <row r="229" spans="1:1" s="1" customFormat="1" x14ac:dyDescent="0.25">
      <c r="A229" s="4"/>
    </row>
    <row r="230" spans="1:1" s="1" customFormat="1" x14ac:dyDescent="0.25">
      <c r="A230" s="4"/>
    </row>
    <row r="231" spans="1:1" s="1" customFormat="1" x14ac:dyDescent="0.25">
      <c r="A231" s="4"/>
    </row>
    <row r="232" spans="1:1" s="1" customFormat="1" x14ac:dyDescent="0.25">
      <c r="A232" s="4"/>
    </row>
    <row r="233" spans="1:1" s="1" customFormat="1" x14ac:dyDescent="0.25">
      <c r="A233" s="4"/>
    </row>
    <row r="234" spans="1:1" s="1" customFormat="1" x14ac:dyDescent="0.25">
      <c r="A234" s="4"/>
    </row>
    <row r="235" spans="1:1" s="1" customFormat="1" x14ac:dyDescent="0.25">
      <c r="A235" s="4"/>
    </row>
    <row r="236" spans="1:1" s="1" customFormat="1" x14ac:dyDescent="0.25">
      <c r="A236" s="4"/>
    </row>
    <row r="237" spans="1:1" s="1" customFormat="1" x14ac:dyDescent="0.25">
      <c r="A237" s="4"/>
    </row>
    <row r="238" spans="1:1" s="1" customFormat="1" x14ac:dyDescent="0.25">
      <c r="A238" s="4"/>
    </row>
    <row r="239" spans="1:1" s="1" customFormat="1" x14ac:dyDescent="0.25">
      <c r="A239" s="4"/>
    </row>
    <row r="240" spans="1:1" s="1" customFormat="1" x14ac:dyDescent="0.25">
      <c r="A240" s="4"/>
    </row>
    <row r="241" spans="1:1" s="1" customFormat="1" x14ac:dyDescent="0.25">
      <c r="A241" s="4"/>
    </row>
    <row r="242" spans="1:1" s="1" customFormat="1" x14ac:dyDescent="0.25">
      <c r="A242" s="4"/>
    </row>
    <row r="243" spans="1:1" s="1" customFormat="1" x14ac:dyDescent="0.25">
      <c r="A243" s="4"/>
    </row>
    <row r="244" spans="1:1" s="1" customFormat="1" x14ac:dyDescent="0.25">
      <c r="A244" s="4"/>
    </row>
    <row r="245" spans="1:1" s="1" customFormat="1" x14ac:dyDescent="0.25">
      <c r="A245" s="4"/>
    </row>
    <row r="246" spans="1:1" s="1" customFormat="1" x14ac:dyDescent="0.25">
      <c r="A246" s="4"/>
    </row>
    <row r="247" spans="1:1" s="1" customFormat="1" x14ac:dyDescent="0.25">
      <c r="A247" s="4"/>
    </row>
    <row r="248" spans="1:1" s="1" customFormat="1" x14ac:dyDescent="0.25">
      <c r="A248" s="4"/>
    </row>
    <row r="249" spans="1:1" s="1" customFormat="1" x14ac:dyDescent="0.25">
      <c r="A249" s="4"/>
    </row>
    <row r="250" spans="1:1" s="1" customFormat="1" x14ac:dyDescent="0.25">
      <c r="A250" s="4"/>
    </row>
    <row r="251" spans="1:1" s="1" customFormat="1" x14ac:dyDescent="0.25">
      <c r="A251" s="4"/>
    </row>
    <row r="252" spans="1:1" s="1" customFormat="1" x14ac:dyDescent="0.25">
      <c r="A252" s="4"/>
    </row>
    <row r="253" spans="1:1" s="1" customFormat="1" x14ac:dyDescent="0.25">
      <c r="A253" s="4"/>
    </row>
    <row r="254" spans="1:1" s="1" customFormat="1" x14ac:dyDescent="0.25">
      <c r="A254" s="4"/>
    </row>
    <row r="255" spans="1:1" s="1" customFormat="1" x14ac:dyDescent="0.25">
      <c r="A255" s="4"/>
    </row>
    <row r="256" spans="1:1" s="1" customFormat="1" x14ac:dyDescent="0.25">
      <c r="A256" s="4"/>
    </row>
    <row r="257" spans="1:1" s="1" customFormat="1" x14ac:dyDescent="0.25">
      <c r="A257" s="4"/>
    </row>
    <row r="258" spans="1:1" s="1" customFormat="1" x14ac:dyDescent="0.25">
      <c r="A258" s="4"/>
    </row>
    <row r="259" spans="1:1" s="1" customFormat="1" x14ac:dyDescent="0.25">
      <c r="A259" s="4"/>
    </row>
    <row r="260" spans="1:1" s="1" customFormat="1" x14ac:dyDescent="0.25">
      <c r="A260" s="4"/>
    </row>
    <row r="261" spans="1:1" s="1" customFormat="1" x14ac:dyDescent="0.25">
      <c r="A261" s="4"/>
    </row>
    <row r="262" spans="1:1" s="1" customFormat="1" x14ac:dyDescent="0.25">
      <c r="A262" s="4"/>
    </row>
    <row r="263" spans="1:1" s="1" customFormat="1" x14ac:dyDescent="0.25">
      <c r="A263" s="4"/>
    </row>
    <row r="264" spans="1:1" s="1" customFormat="1" x14ac:dyDescent="0.25">
      <c r="A264" s="4"/>
    </row>
    <row r="265" spans="1:1" s="1" customFormat="1" x14ac:dyDescent="0.25">
      <c r="A265" s="4"/>
    </row>
    <row r="266" spans="1:1" s="1" customFormat="1" x14ac:dyDescent="0.25">
      <c r="A266" s="4"/>
    </row>
    <row r="267" spans="1:1" s="1" customFormat="1" x14ac:dyDescent="0.25">
      <c r="A267" s="4"/>
    </row>
    <row r="268" spans="1:1" s="1" customFormat="1" x14ac:dyDescent="0.25">
      <c r="A268" s="4"/>
    </row>
    <row r="269" spans="1:1" s="1" customFormat="1" x14ac:dyDescent="0.25">
      <c r="A269" s="4"/>
    </row>
    <row r="270" spans="1:1" s="1" customFormat="1" x14ac:dyDescent="0.25">
      <c r="A270" s="4"/>
    </row>
    <row r="271" spans="1:1" s="1" customFormat="1" x14ac:dyDescent="0.25">
      <c r="A271" s="4"/>
    </row>
    <row r="272" spans="1:1" s="1" customFormat="1" x14ac:dyDescent="0.25">
      <c r="A272" s="4"/>
    </row>
    <row r="273" spans="1:1" s="1" customFormat="1" x14ac:dyDescent="0.25">
      <c r="A273" s="4"/>
    </row>
    <row r="274" spans="1:1" s="1" customFormat="1" x14ac:dyDescent="0.25">
      <c r="A274" s="4"/>
    </row>
    <row r="275" spans="1:1" s="1" customFormat="1" x14ac:dyDescent="0.25">
      <c r="A275" s="4"/>
    </row>
    <row r="276" spans="1:1" s="1" customFormat="1" x14ac:dyDescent="0.25">
      <c r="A276" s="4"/>
    </row>
    <row r="277" spans="1:1" s="1" customFormat="1" x14ac:dyDescent="0.25">
      <c r="A277" s="4"/>
    </row>
    <row r="278" spans="1:1" s="1" customFormat="1" x14ac:dyDescent="0.25">
      <c r="A278" s="4"/>
    </row>
    <row r="279" spans="1:1" s="1" customFormat="1" x14ac:dyDescent="0.25">
      <c r="A279" s="4"/>
    </row>
    <row r="280" spans="1:1" s="1" customFormat="1" x14ac:dyDescent="0.25">
      <c r="A280" s="4"/>
    </row>
    <row r="281" spans="1:1" s="1" customFormat="1" x14ac:dyDescent="0.25">
      <c r="A281" s="4"/>
    </row>
    <row r="282" spans="1:1" s="1" customFormat="1" x14ac:dyDescent="0.25">
      <c r="A282" s="4"/>
    </row>
    <row r="283" spans="1:1" s="1" customFormat="1" x14ac:dyDescent="0.25">
      <c r="A283" s="4"/>
    </row>
    <row r="284" spans="1:1" s="1" customFormat="1" x14ac:dyDescent="0.25">
      <c r="A284" s="4"/>
    </row>
    <row r="285" spans="1:1" s="1" customFormat="1" x14ac:dyDescent="0.25">
      <c r="A285" s="4"/>
    </row>
    <row r="286" spans="1:1" s="1" customFormat="1" x14ac:dyDescent="0.25">
      <c r="A286" s="4"/>
    </row>
    <row r="287" spans="1:1" s="1" customFormat="1" x14ac:dyDescent="0.25">
      <c r="A287" s="4"/>
    </row>
    <row r="288" spans="1:1" s="1" customFormat="1" x14ac:dyDescent="0.25">
      <c r="A288" s="4"/>
    </row>
    <row r="289" spans="1:1" s="1" customFormat="1" x14ac:dyDescent="0.25">
      <c r="A289" s="4"/>
    </row>
    <row r="290" spans="1:1" s="1" customFormat="1" x14ac:dyDescent="0.25">
      <c r="A290" s="4"/>
    </row>
    <row r="291" spans="1:1" s="1" customFormat="1" x14ac:dyDescent="0.25">
      <c r="A291" s="4"/>
    </row>
    <row r="292" spans="1:1" s="1" customFormat="1" x14ac:dyDescent="0.25">
      <c r="A292" s="4"/>
    </row>
    <row r="293" spans="1:1" s="1" customFormat="1" x14ac:dyDescent="0.25">
      <c r="A293" s="4"/>
    </row>
    <row r="294" spans="1:1" s="1" customFormat="1" x14ac:dyDescent="0.25">
      <c r="A294" s="4"/>
    </row>
    <row r="295" spans="1:1" s="1" customFormat="1" x14ac:dyDescent="0.25">
      <c r="A295" s="4"/>
    </row>
    <row r="296" spans="1:1" s="1" customFormat="1" x14ac:dyDescent="0.25">
      <c r="A296" s="4"/>
    </row>
    <row r="297" spans="1:1" s="1" customFormat="1" x14ac:dyDescent="0.25">
      <c r="A297" s="4"/>
    </row>
    <row r="298" spans="1:1" s="1" customFormat="1" x14ac:dyDescent="0.25">
      <c r="A298" s="4"/>
    </row>
    <row r="299" spans="1:1" s="1" customFormat="1" x14ac:dyDescent="0.25">
      <c r="A299" s="4"/>
    </row>
    <row r="300" spans="1:1" s="1" customFormat="1" x14ac:dyDescent="0.25">
      <c r="A300" s="4"/>
    </row>
    <row r="301" spans="1:1" s="1" customFormat="1" x14ac:dyDescent="0.25">
      <c r="A301" s="4"/>
    </row>
    <row r="302" spans="1:1" s="1" customFormat="1" x14ac:dyDescent="0.25">
      <c r="A302" s="4"/>
    </row>
    <row r="303" spans="1:1" s="1" customFormat="1" x14ac:dyDescent="0.25">
      <c r="A303" s="4"/>
    </row>
    <row r="304" spans="1:1" s="1" customFormat="1" x14ac:dyDescent="0.25">
      <c r="A304" s="4"/>
    </row>
    <row r="305" spans="1:1" s="1" customFormat="1" x14ac:dyDescent="0.25">
      <c r="A305" s="4"/>
    </row>
    <row r="306" spans="1:1" s="1" customFormat="1" x14ac:dyDescent="0.25">
      <c r="A306" s="4"/>
    </row>
    <row r="307" spans="1:1" s="1" customFormat="1" x14ac:dyDescent="0.25">
      <c r="A307" s="4"/>
    </row>
    <row r="308" spans="1:1" s="1" customFormat="1" x14ac:dyDescent="0.25">
      <c r="A308" s="4"/>
    </row>
    <row r="309" spans="1:1" s="1" customFormat="1" x14ac:dyDescent="0.25">
      <c r="A309" s="4"/>
    </row>
    <row r="310" spans="1:1" s="1" customFormat="1" x14ac:dyDescent="0.25">
      <c r="A310" s="4"/>
    </row>
    <row r="311" spans="1:1" s="1" customFormat="1" x14ac:dyDescent="0.25">
      <c r="A311" s="4"/>
    </row>
    <row r="312" spans="1:1" s="1" customFormat="1" x14ac:dyDescent="0.25">
      <c r="A312" s="4"/>
    </row>
    <row r="313" spans="1:1" s="1" customFormat="1" x14ac:dyDescent="0.25">
      <c r="A313" s="4"/>
    </row>
    <row r="314" spans="1:1" s="1" customFormat="1" x14ac:dyDescent="0.25">
      <c r="A314" s="4"/>
    </row>
    <row r="315" spans="1:1" s="1" customFormat="1" x14ac:dyDescent="0.25">
      <c r="A315" s="4"/>
    </row>
    <row r="316" spans="1:1" s="1" customFormat="1" x14ac:dyDescent="0.25">
      <c r="A316" s="4"/>
    </row>
    <row r="317" spans="1:1" s="1" customFormat="1" x14ac:dyDescent="0.25">
      <c r="A317" s="4"/>
    </row>
    <row r="318" spans="1:1" s="1" customFormat="1" x14ac:dyDescent="0.25">
      <c r="A318" s="4"/>
    </row>
    <row r="319" spans="1:1" s="1" customFormat="1" x14ac:dyDescent="0.25">
      <c r="A319" s="4"/>
    </row>
    <row r="320" spans="1:1" s="1" customFormat="1" x14ac:dyDescent="0.25">
      <c r="A320" s="4"/>
    </row>
    <row r="321" spans="1:1" s="1" customFormat="1" x14ac:dyDescent="0.25">
      <c r="A321" s="4"/>
    </row>
    <row r="322" spans="1:1" s="1" customFormat="1" x14ac:dyDescent="0.25">
      <c r="A322" s="4"/>
    </row>
    <row r="323" spans="1:1" s="1" customFormat="1" x14ac:dyDescent="0.25">
      <c r="A323" s="4"/>
    </row>
    <row r="324" spans="1:1" s="1" customFormat="1" x14ac:dyDescent="0.25">
      <c r="A324" s="4"/>
    </row>
    <row r="325" spans="1:1" s="1" customFormat="1" x14ac:dyDescent="0.25">
      <c r="A325" s="4"/>
    </row>
    <row r="326" spans="1:1" s="1" customFormat="1" x14ac:dyDescent="0.25">
      <c r="A326" s="4"/>
    </row>
    <row r="327" spans="1:1" s="1" customFormat="1" x14ac:dyDescent="0.25">
      <c r="A327" s="4"/>
    </row>
    <row r="328" spans="1:1" s="1" customFormat="1" x14ac:dyDescent="0.25">
      <c r="A328" s="4"/>
    </row>
    <row r="329" spans="1:1" s="1" customFormat="1" x14ac:dyDescent="0.25">
      <c r="A329" s="4"/>
    </row>
    <row r="330" spans="1:1" s="1" customFormat="1" x14ac:dyDescent="0.25">
      <c r="A330" s="4"/>
    </row>
    <row r="331" spans="1:1" s="1" customFormat="1" x14ac:dyDescent="0.25">
      <c r="A331" s="4"/>
    </row>
    <row r="332" spans="1:1" s="1" customFormat="1" x14ac:dyDescent="0.25">
      <c r="A332" s="4"/>
    </row>
    <row r="333" spans="1:1" s="1" customFormat="1" x14ac:dyDescent="0.25">
      <c r="A333" s="4"/>
    </row>
    <row r="334" spans="1:1" s="1" customFormat="1" x14ac:dyDescent="0.25">
      <c r="A334" s="4"/>
    </row>
    <row r="335" spans="1:1" s="1" customFormat="1" x14ac:dyDescent="0.25">
      <c r="A335" s="4"/>
    </row>
    <row r="336" spans="1:1" s="1" customFormat="1" x14ac:dyDescent="0.25">
      <c r="A336" s="4"/>
    </row>
    <row r="337" spans="1:1" s="1" customFormat="1" x14ac:dyDescent="0.25">
      <c r="A337" s="4"/>
    </row>
    <row r="338" spans="1:1" s="1" customFormat="1" x14ac:dyDescent="0.25">
      <c r="A338" s="4"/>
    </row>
    <row r="339" spans="1:1" s="1" customFormat="1" x14ac:dyDescent="0.25">
      <c r="A339" s="4"/>
    </row>
    <row r="340" spans="1:1" s="1" customFormat="1" x14ac:dyDescent="0.25">
      <c r="A340" s="4"/>
    </row>
    <row r="341" spans="1:1" s="1" customFormat="1" x14ac:dyDescent="0.25">
      <c r="A341" s="4"/>
    </row>
    <row r="342" spans="1:1" s="1" customFormat="1" x14ac:dyDescent="0.25">
      <c r="A342" s="4"/>
    </row>
    <row r="343" spans="1:1" s="1" customFormat="1" x14ac:dyDescent="0.25">
      <c r="A343" s="4"/>
    </row>
    <row r="344" spans="1:1" s="1" customFormat="1" x14ac:dyDescent="0.25">
      <c r="A344" s="4"/>
    </row>
    <row r="345" spans="1:1" s="1" customFormat="1" x14ac:dyDescent="0.25">
      <c r="A345" s="4"/>
    </row>
    <row r="346" spans="1:1" s="1" customFormat="1" x14ac:dyDescent="0.25">
      <c r="A346" s="4"/>
    </row>
    <row r="347" spans="1:1" s="1" customFormat="1" x14ac:dyDescent="0.25">
      <c r="A347" s="4"/>
    </row>
    <row r="348" spans="1:1" s="1" customFormat="1" x14ac:dyDescent="0.25">
      <c r="A348" s="4"/>
    </row>
    <row r="349" spans="1:1" s="1" customFormat="1" x14ac:dyDescent="0.25">
      <c r="A349" s="4"/>
    </row>
    <row r="350" spans="1:1" s="1" customFormat="1" x14ac:dyDescent="0.25">
      <c r="A350" s="4"/>
    </row>
    <row r="351" spans="1:1" s="1" customFormat="1" x14ac:dyDescent="0.25">
      <c r="A351" s="4"/>
    </row>
    <row r="352" spans="1:1" s="1" customFormat="1" x14ac:dyDescent="0.25">
      <c r="A352" s="4"/>
    </row>
    <row r="353" spans="1:1" s="1" customFormat="1" x14ac:dyDescent="0.25">
      <c r="A353" s="4"/>
    </row>
    <row r="354" spans="1:1" s="1" customFormat="1" x14ac:dyDescent="0.25">
      <c r="A354" s="4"/>
    </row>
    <row r="355" spans="1:1" s="1" customFormat="1" x14ac:dyDescent="0.25">
      <c r="A355" s="4"/>
    </row>
    <row r="356" spans="1:1" s="1" customFormat="1" x14ac:dyDescent="0.25">
      <c r="A356" s="4"/>
    </row>
    <row r="357" spans="1:1" s="1" customFormat="1" x14ac:dyDescent="0.25">
      <c r="A357" s="4"/>
    </row>
    <row r="358" spans="1:1" s="1" customFormat="1" x14ac:dyDescent="0.25">
      <c r="A358" s="4"/>
    </row>
    <row r="359" spans="1:1" s="1" customFormat="1" x14ac:dyDescent="0.25">
      <c r="A359" s="4"/>
    </row>
    <row r="360" spans="1:1" s="1" customFormat="1" x14ac:dyDescent="0.25">
      <c r="A360" s="4"/>
    </row>
    <row r="361" spans="1:1" s="1" customFormat="1" x14ac:dyDescent="0.25">
      <c r="A361" s="4"/>
    </row>
    <row r="362" spans="1:1" s="1" customFormat="1" x14ac:dyDescent="0.25">
      <c r="A362" s="4"/>
    </row>
    <row r="363" spans="1:1" s="1" customFormat="1" x14ac:dyDescent="0.25">
      <c r="A363" s="4"/>
    </row>
    <row r="364" spans="1:1" s="1" customFormat="1" x14ac:dyDescent="0.25">
      <c r="A364" s="4"/>
    </row>
    <row r="365" spans="1:1" s="1" customFormat="1" x14ac:dyDescent="0.25">
      <c r="A365" s="4"/>
    </row>
    <row r="366" spans="1:1" s="1" customFormat="1" x14ac:dyDescent="0.25">
      <c r="A366" s="4"/>
    </row>
    <row r="367" spans="1:1" s="1" customFormat="1" x14ac:dyDescent="0.25">
      <c r="A367" s="4"/>
    </row>
    <row r="368" spans="1:1" s="1" customFormat="1" x14ac:dyDescent="0.25">
      <c r="A368" s="4"/>
    </row>
    <row r="369" spans="1:1" s="1" customFormat="1" x14ac:dyDescent="0.25">
      <c r="A369" s="4"/>
    </row>
    <row r="370" spans="1:1" s="1" customFormat="1" x14ac:dyDescent="0.25">
      <c r="A370" s="4"/>
    </row>
    <row r="371" spans="1:1" s="1" customFormat="1" x14ac:dyDescent="0.25">
      <c r="A371" s="4"/>
    </row>
    <row r="372" spans="1:1" s="1" customFormat="1" x14ac:dyDescent="0.25">
      <c r="A372" s="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66504-AE8B-4A7E-8FEE-D1072E8AC090}">
  <sheetPr codeName="Sheet4"/>
  <dimension ref="A1:AA2293"/>
  <sheetViews>
    <sheetView topLeftCell="A98" zoomScale="59" workbookViewId="0">
      <selection activeCell="B121" sqref="B121"/>
    </sheetView>
  </sheetViews>
  <sheetFormatPr defaultColWidth="8.85546875" defaultRowHeight="15" x14ac:dyDescent="0.25"/>
  <cols>
    <col min="1" max="1" width="35.85546875" style="114" customWidth="1"/>
    <col min="2" max="2" width="36.5703125" style="68" customWidth="1"/>
    <col min="3" max="3" width="16" style="68" customWidth="1"/>
    <col min="4" max="4" width="17.140625" style="68" customWidth="1"/>
    <col min="5" max="5" width="17.5703125" style="68" bestFit="1" customWidth="1"/>
    <col min="6" max="6" width="17.5703125" style="68" customWidth="1"/>
    <col min="7" max="7" width="15.85546875" style="68" bestFit="1" customWidth="1"/>
    <col min="8" max="8" width="14.85546875" style="68" customWidth="1"/>
    <col min="9" max="9" width="18.5703125" style="68" customWidth="1"/>
    <col min="10" max="10" width="14.140625" style="68" customWidth="1"/>
    <col min="11" max="11" width="14.5703125" style="68" customWidth="1"/>
    <col min="12" max="12" width="15.5703125" style="68" customWidth="1"/>
    <col min="13" max="13" width="10.85546875" style="68" customWidth="1"/>
    <col min="14" max="14" width="15" style="68" customWidth="1"/>
    <col min="15" max="15" width="17.85546875" style="68" customWidth="1"/>
    <col min="16" max="16384" width="8.85546875" style="68"/>
  </cols>
  <sheetData>
    <row r="1" spans="1:14" s="1" customFormat="1" x14ac:dyDescent="0.25">
      <c r="A1" s="114"/>
    </row>
    <row r="2" spans="1:14" s="1" customFormat="1" ht="15.75" thickBot="1" x14ac:dyDescent="0.3">
      <c r="A2" s="114"/>
    </row>
    <row r="3" spans="1:14" s="1" customFormat="1" ht="16.5" thickBot="1" x14ac:dyDescent="0.3">
      <c r="A3" s="115"/>
      <c r="B3" s="70" t="s">
        <v>57</v>
      </c>
      <c r="C3" s="146" t="s">
        <v>12</v>
      </c>
      <c r="D3" s="149"/>
      <c r="E3" s="150"/>
      <c r="F3" s="146" t="s">
        <v>13</v>
      </c>
      <c r="G3" s="149"/>
      <c r="H3" s="150"/>
      <c r="I3" s="146" t="s">
        <v>14</v>
      </c>
      <c r="J3" s="147"/>
      <c r="K3" s="148"/>
      <c r="L3" s="146" t="s">
        <v>15</v>
      </c>
      <c r="M3" s="151"/>
      <c r="N3" s="152"/>
    </row>
    <row r="4" spans="1:14" s="1" customFormat="1" ht="26.25" thickBot="1" x14ac:dyDescent="0.3">
      <c r="A4" s="115" t="s">
        <v>16</v>
      </c>
      <c r="B4" s="71" t="s">
        <v>17</v>
      </c>
      <c r="C4" s="56" t="s">
        <v>18</v>
      </c>
      <c r="D4" s="72" t="s">
        <v>19</v>
      </c>
      <c r="E4" s="73" t="s">
        <v>20</v>
      </c>
      <c r="F4" s="56" t="s">
        <v>18</v>
      </c>
      <c r="G4" s="72" t="s">
        <v>19</v>
      </c>
      <c r="H4" s="73" t="s">
        <v>20</v>
      </c>
      <c r="I4" s="56" t="s">
        <v>18</v>
      </c>
      <c r="J4" s="72" t="s">
        <v>19</v>
      </c>
      <c r="K4" s="73" t="s">
        <v>20</v>
      </c>
      <c r="L4" s="56" t="s">
        <v>18</v>
      </c>
      <c r="M4" s="74" t="s">
        <v>19</v>
      </c>
      <c r="N4" s="75" t="s">
        <v>20</v>
      </c>
    </row>
    <row r="5" spans="1:14" s="1" customFormat="1" ht="13.5" customHeight="1" x14ac:dyDescent="0.25">
      <c r="A5" s="115">
        <v>1</v>
      </c>
      <c r="B5" s="76" t="s">
        <v>21</v>
      </c>
      <c r="C5" s="77">
        <v>1.4999999999999999E-2</v>
      </c>
      <c r="D5" s="78">
        <f>Input!$B$12</f>
        <v>916.87</v>
      </c>
      <c r="E5" s="79">
        <f>(C5*Input!$B$1)/12</f>
        <v>87.5</v>
      </c>
      <c r="F5" s="77">
        <v>1.4999999999999999E-2</v>
      </c>
      <c r="G5" s="78">
        <f>Input!$B$13</f>
        <v>1833.73</v>
      </c>
      <c r="H5" s="79">
        <f>(F5*Input!$B$1)/12</f>
        <v>87.5</v>
      </c>
      <c r="I5" s="80">
        <v>1.4999999999999999E-2</v>
      </c>
      <c r="J5" s="78">
        <f>Input!$B$14</f>
        <v>1705.37</v>
      </c>
      <c r="K5" s="79">
        <f>(I5*Input!$B$1)/12</f>
        <v>87.5</v>
      </c>
      <c r="L5" s="98">
        <v>1.6500000000000001E-2</v>
      </c>
      <c r="M5" s="106">
        <f>Input!$B$15</f>
        <v>2622.24</v>
      </c>
      <c r="N5" s="79">
        <f>(L5*Input!$B$1)/12</f>
        <v>96.25</v>
      </c>
    </row>
    <row r="6" spans="1:14" s="1" customFormat="1" ht="13.5" customHeight="1" x14ac:dyDescent="0.25">
      <c r="A6" s="115">
        <v>2</v>
      </c>
      <c r="B6" s="81" t="s">
        <v>22</v>
      </c>
      <c r="C6" s="82">
        <v>1.4999999999999999E-2</v>
      </c>
      <c r="D6" s="110">
        <f>Input!$B$12</f>
        <v>916.87</v>
      </c>
      <c r="E6" s="84">
        <f>(C6*Input!$B$1)/12</f>
        <v>87.5</v>
      </c>
      <c r="F6" s="82">
        <v>1.6500000000000001E-2</v>
      </c>
      <c r="G6" s="110">
        <f>Input!$B$13</f>
        <v>1833.73</v>
      </c>
      <c r="H6" s="84">
        <f>(F6*Input!$B$1)/12</f>
        <v>96.25</v>
      </c>
      <c r="I6" s="85">
        <v>1.4999999999999999E-2</v>
      </c>
      <c r="J6" s="110">
        <f>Input!$B$14</f>
        <v>1705.37</v>
      </c>
      <c r="K6" s="84">
        <f>(I6*Input!$B$1)/12</f>
        <v>87.5</v>
      </c>
      <c r="L6" s="99">
        <v>1.95E-2</v>
      </c>
      <c r="M6" s="108">
        <f>Input!$B$15</f>
        <v>2622.24</v>
      </c>
      <c r="N6" s="84">
        <f>(L6*Input!$B$1)/12</f>
        <v>113.75</v>
      </c>
    </row>
    <row r="7" spans="1:14" s="1" customFormat="1" ht="13.5" customHeight="1" x14ac:dyDescent="0.25">
      <c r="A7" s="115">
        <v>3</v>
      </c>
      <c r="B7" s="81" t="s">
        <v>23</v>
      </c>
      <c r="C7" s="82">
        <v>1.4999999999999999E-2</v>
      </c>
      <c r="D7" s="110">
        <f>Input!$B$12</f>
        <v>916.87</v>
      </c>
      <c r="E7" s="84">
        <f>(C7*Input!$B$1)/12</f>
        <v>87.5</v>
      </c>
      <c r="F7" s="82">
        <v>1.95E-2</v>
      </c>
      <c r="G7" s="110">
        <f>Input!$B$13</f>
        <v>1833.73</v>
      </c>
      <c r="H7" s="84">
        <f>(F7*Input!$B$1)/12</f>
        <v>113.75</v>
      </c>
      <c r="I7" s="85">
        <v>1.4999999999999999E-2</v>
      </c>
      <c r="J7" s="110">
        <f>Input!$B$14</f>
        <v>1705.37</v>
      </c>
      <c r="K7" s="84">
        <f>(I7*Input!$B$1)/12</f>
        <v>87.5</v>
      </c>
      <c r="L7" s="99">
        <v>2.1999999999999999E-2</v>
      </c>
      <c r="M7" s="108">
        <f>Input!$B$15</f>
        <v>2622.24</v>
      </c>
      <c r="N7" s="84">
        <f>(L7*Input!$B$1)/12</f>
        <v>128.33333333333334</v>
      </c>
    </row>
    <row r="8" spans="1:14" s="1" customFormat="1" x14ac:dyDescent="0.25">
      <c r="A8" s="115">
        <v>4</v>
      </c>
      <c r="B8" s="81" t="s">
        <v>24</v>
      </c>
      <c r="C8" s="82">
        <v>1.4999999999999999E-2</v>
      </c>
      <c r="D8" s="110">
        <f>Input!$B$12</f>
        <v>916.87</v>
      </c>
      <c r="E8" s="84">
        <f>(C8*Input!$B$1)/12</f>
        <v>87.5</v>
      </c>
      <c r="F8" s="82">
        <v>2.1999999999999999E-2</v>
      </c>
      <c r="G8" s="110">
        <f>Input!$B$13</f>
        <v>1833.73</v>
      </c>
      <c r="H8" s="84">
        <f>(F8*Input!$B$1)/12</f>
        <v>128.33333333333334</v>
      </c>
      <c r="I8" s="85">
        <v>1.4999999999999999E-2</v>
      </c>
      <c r="J8" s="110">
        <f>Input!$B$14</f>
        <v>1705.37</v>
      </c>
      <c r="K8" s="84">
        <f>(I8*Input!$B$1)/12</f>
        <v>87.5</v>
      </c>
      <c r="L8" s="99">
        <v>2.5000000000000001E-2</v>
      </c>
      <c r="M8" s="108">
        <f>Input!$B$15</f>
        <v>2622.24</v>
      </c>
      <c r="N8" s="84">
        <f>(L8*Input!$B$1)/12</f>
        <v>145.83333333333334</v>
      </c>
    </row>
    <row r="9" spans="1:14" s="1" customFormat="1" ht="13.5" customHeight="1" x14ac:dyDescent="0.25">
      <c r="A9" s="115">
        <v>5</v>
      </c>
      <c r="B9" s="81" t="s">
        <v>25</v>
      </c>
      <c r="C9" s="82">
        <v>1.4999999999999999E-2</v>
      </c>
      <c r="D9" s="110">
        <f>Input!$B$12</f>
        <v>916.87</v>
      </c>
      <c r="E9" s="84">
        <f>(C9*Input!$B$1)/12</f>
        <v>87.5</v>
      </c>
      <c r="F9" s="82">
        <v>2.5000000000000001E-2</v>
      </c>
      <c r="G9" s="110">
        <f>Input!$B$13</f>
        <v>1833.73</v>
      </c>
      <c r="H9" s="84">
        <f>(F9*Input!$B$1)/12</f>
        <v>145.83333333333334</v>
      </c>
      <c r="I9" s="85">
        <v>1.6500000000000001E-2</v>
      </c>
      <c r="J9" s="110">
        <f>Input!$B$14</f>
        <v>1705.37</v>
      </c>
      <c r="K9" s="84">
        <f>(I9*Input!$B$1)/12</f>
        <v>96.25</v>
      </c>
      <c r="L9" s="99">
        <v>2.75E-2</v>
      </c>
      <c r="M9" s="108">
        <f>Input!$B$15</f>
        <v>2622.24</v>
      </c>
      <c r="N9" s="84">
        <f>(L9*Input!$B$1)/12</f>
        <v>160.41666666666666</v>
      </c>
    </row>
    <row r="10" spans="1:14" s="1" customFormat="1" ht="13.5" customHeight="1" x14ac:dyDescent="0.25">
      <c r="A10" s="115">
        <v>6</v>
      </c>
      <c r="B10" s="81" t="s">
        <v>26</v>
      </c>
      <c r="C10" s="82">
        <v>1.4999999999999999E-2</v>
      </c>
      <c r="D10" s="110">
        <f>Input!$B$12</f>
        <v>916.87</v>
      </c>
      <c r="E10" s="84">
        <f>(C10*Input!$B$1)/12</f>
        <v>87.5</v>
      </c>
      <c r="F10" s="82">
        <v>2.75E-2</v>
      </c>
      <c r="G10" s="110">
        <f>Input!$B$13</f>
        <v>1833.73</v>
      </c>
      <c r="H10" s="84">
        <f>(F10*Input!$B$1)/12</f>
        <v>160.41666666666666</v>
      </c>
      <c r="I10" s="85">
        <v>1.7999999999999999E-2</v>
      </c>
      <c r="J10" s="110">
        <f>Input!$B$14</f>
        <v>1705.37</v>
      </c>
      <c r="K10" s="84">
        <f>(I10*Input!$B$1)/12</f>
        <v>105</v>
      </c>
      <c r="L10" s="99">
        <v>0.03</v>
      </c>
      <c r="M10" s="108">
        <f>Input!$B$15</f>
        <v>2622.24</v>
      </c>
      <c r="N10" s="84">
        <f>(L10*Input!$B$1)/12</f>
        <v>175</v>
      </c>
    </row>
    <row r="11" spans="1:14" s="1" customFormat="1" ht="13.5" customHeight="1" x14ac:dyDescent="0.25">
      <c r="A11" s="115">
        <v>7</v>
      </c>
      <c r="B11" s="81" t="s">
        <v>27</v>
      </c>
      <c r="C11" s="82">
        <v>1.6500000000000001E-2</v>
      </c>
      <c r="D11" s="110">
        <f>Input!$B$12</f>
        <v>916.87</v>
      </c>
      <c r="E11" s="84">
        <f>(C11*Input!$B$1)/12</f>
        <v>96.25</v>
      </c>
      <c r="F11" s="82">
        <v>0.03</v>
      </c>
      <c r="G11" s="110">
        <f>Input!$B$13</f>
        <v>1833.73</v>
      </c>
      <c r="H11" s="84">
        <f>(F11*Input!$B$1)/12</f>
        <v>175</v>
      </c>
      <c r="I11" s="85">
        <v>1.95E-2</v>
      </c>
      <c r="J11" s="110">
        <f>Input!$B$14</f>
        <v>1705.37</v>
      </c>
      <c r="K11" s="84">
        <f>(I11*Input!$B$1)/12</f>
        <v>113.75</v>
      </c>
      <c r="L11" s="99">
        <v>3.3000000000000002E-2</v>
      </c>
      <c r="M11" s="108">
        <f>Input!$B$15</f>
        <v>2622.24</v>
      </c>
      <c r="N11" s="84">
        <f>(L11*Input!$B$1)/12</f>
        <v>192.5</v>
      </c>
    </row>
    <row r="12" spans="1:14" s="1" customFormat="1" ht="15.75" thickBot="1" x14ac:dyDescent="0.3">
      <c r="A12" s="115">
        <v>8</v>
      </c>
      <c r="B12" s="86" t="s">
        <v>28</v>
      </c>
      <c r="C12" s="87">
        <v>1.7999999999999999E-2</v>
      </c>
      <c r="D12" s="113">
        <f>Input!$B$12</f>
        <v>916.87</v>
      </c>
      <c r="E12" s="89">
        <f>(C12*Input!$B$1)/12</f>
        <v>105</v>
      </c>
      <c r="F12" s="87">
        <v>3.3000000000000002E-2</v>
      </c>
      <c r="G12" s="113">
        <f>Input!$B$13</f>
        <v>1833.73</v>
      </c>
      <c r="H12" s="89">
        <f>(F12*Input!$B$1)/12</f>
        <v>192.5</v>
      </c>
      <c r="I12" s="90">
        <v>2.1999999999999999E-2</v>
      </c>
      <c r="J12" s="113">
        <f>Input!$B$14</f>
        <v>1705.37</v>
      </c>
      <c r="K12" s="89">
        <f>(I12*Input!$B$1)/12</f>
        <v>128.33333333333334</v>
      </c>
      <c r="L12" s="100">
        <v>3.5999999999999997E-2</v>
      </c>
      <c r="M12" s="111">
        <f>Input!$B$15</f>
        <v>2622.24</v>
      </c>
      <c r="N12" s="89">
        <f>(L12*Input!$B$1)/12</f>
        <v>210</v>
      </c>
    </row>
    <row r="13" spans="1:14" s="1" customFormat="1" ht="15.75" thickBot="1" x14ac:dyDescent="0.3">
      <c r="A13" s="114"/>
    </row>
    <row r="14" spans="1:14" s="1" customFormat="1" ht="15.75" thickBot="1" x14ac:dyDescent="0.3">
      <c r="A14" s="115"/>
      <c r="B14" s="70" t="s">
        <v>57</v>
      </c>
      <c r="C14" s="146" t="s">
        <v>12</v>
      </c>
      <c r="D14" s="147"/>
      <c r="E14" s="148"/>
      <c r="F14" s="146" t="s">
        <v>13</v>
      </c>
      <c r="G14" s="147"/>
      <c r="H14" s="148"/>
      <c r="I14" s="146" t="s">
        <v>14</v>
      </c>
      <c r="J14" s="147"/>
      <c r="K14" s="148"/>
      <c r="L14" s="146" t="s">
        <v>15</v>
      </c>
      <c r="M14" s="147"/>
      <c r="N14" s="148"/>
    </row>
    <row r="15" spans="1:14" s="1" customFormat="1" ht="26.25" thickBot="1" x14ac:dyDescent="0.3">
      <c r="A15" s="115" t="s">
        <v>16</v>
      </c>
      <c r="B15" s="55" t="s">
        <v>17</v>
      </c>
      <c r="C15" s="56" t="s">
        <v>18</v>
      </c>
      <c r="D15" s="72" t="s">
        <v>19</v>
      </c>
      <c r="E15" s="73" t="s">
        <v>20</v>
      </c>
      <c r="F15" s="56" t="s">
        <v>18</v>
      </c>
      <c r="G15" s="72" t="s">
        <v>19</v>
      </c>
      <c r="H15" s="73" t="s">
        <v>20</v>
      </c>
      <c r="I15" s="56" t="s">
        <v>18</v>
      </c>
      <c r="J15" s="72" t="s">
        <v>19</v>
      </c>
      <c r="K15" s="73" t="s">
        <v>20</v>
      </c>
      <c r="L15" s="56" t="s">
        <v>18</v>
      </c>
      <c r="M15" s="74" t="s">
        <v>19</v>
      </c>
      <c r="N15" s="75" t="s">
        <v>20</v>
      </c>
    </row>
    <row r="16" spans="1:14" s="1" customFormat="1" ht="13.5" customHeight="1" x14ac:dyDescent="0.25">
      <c r="A16" s="115">
        <v>1</v>
      </c>
      <c r="B16" s="91" t="s">
        <v>29</v>
      </c>
      <c r="C16" s="92">
        <v>4.4999999999999998E-2</v>
      </c>
      <c r="D16" s="78">
        <f>Input!$B$12</f>
        <v>916.87</v>
      </c>
      <c r="E16" s="79">
        <f>C16*D16</f>
        <v>41.259149999999998</v>
      </c>
      <c r="F16" s="92">
        <v>3.5000000000000003E-2</v>
      </c>
      <c r="G16" s="78">
        <f>Input!$B$13</f>
        <v>1833.73</v>
      </c>
      <c r="H16" s="79">
        <f>F16*G16</f>
        <v>64.180550000000011</v>
      </c>
      <c r="I16" s="92">
        <v>3.5000000000000003E-2</v>
      </c>
      <c r="J16" s="78">
        <f>Input!$B$14</f>
        <v>1705.37</v>
      </c>
      <c r="K16" s="79">
        <f>I16*J16</f>
        <v>59.687950000000001</v>
      </c>
      <c r="L16" s="92">
        <v>0.03</v>
      </c>
      <c r="M16" s="93">
        <f>Input!$B$15</f>
        <v>2622.24</v>
      </c>
      <c r="N16" s="79">
        <f>L16*M16</f>
        <v>78.667199999999994</v>
      </c>
    </row>
    <row r="17" spans="1:14" s="1" customFormat="1" ht="13.5" customHeight="1" x14ac:dyDescent="0.25">
      <c r="A17" s="115">
        <v>2</v>
      </c>
      <c r="B17" s="60" t="s">
        <v>30</v>
      </c>
      <c r="C17" s="61">
        <v>5.5E-2</v>
      </c>
      <c r="D17" s="83">
        <f>Input!$B$12</f>
        <v>916.87</v>
      </c>
      <c r="E17" s="94">
        <f>C17*D17</f>
        <v>50.427849999999999</v>
      </c>
      <c r="F17" s="61">
        <v>3.5000000000000003E-2</v>
      </c>
      <c r="G17" s="83">
        <f>Input!$B$13</f>
        <v>1833.73</v>
      </c>
      <c r="H17" s="94">
        <f>F17*G17</f>
        <v>64.180550000000011</v>
      </c>
      <c r="I17" s="61">
        <v>3.5000000000000003E-2</v>
      </c>
      <c r="J17" s="83">
        <f>Input!$B$14</f>
        <v>1705.37</v>
      </c>
      <c r="K17" s="94">
        <f>I17*J17</f>
        <v>59.687950000000001</v>
      </c>
      <c r="L17" s="61">
        <v>0.03</v>
      </c>
      <c r="M17" s="95">
        <f>Input!$B$15</f>
        <v>2622.24</v>
      </c>
      <c r="N17" s="94">
        <f>L17*M17</f>
        <v>78.667199999999994</v>
      </c>
    </row>
    <row r="18" spans="1:14" s="1" customFormat="1" ht="13.5" customHeight="1" x14ac:dyDescent="0.25">
      <c r="A18" s="115">
        <v>3</v>
      </c>
      <c r="B18" s="60" t="s">
        <v>31</v>
      </c>
      <c r="C18" s="61">
        <v>7.4999999999999997E-2</v>
      </c>
      <c r="D18" s="83">
        <f>Input!$B$12</f>
        <v>916.87</v>
      </c>
      <c r="E18" s="94">
        <f t="shared" ref="E18:E35" si="0">C18*D18</f>
        <v>68.765249999999995</v>
      </c>
      <c r="F18" s="61">
        <v>4.4999999999999998E-2</v>
      </c>
      <c r="G18" s="83">
        <f>Input!$B$13</f>
        <v>1833.73</v>
      </c>
      <c r="H18" s="94">
        <f t="shared" ref="H18:H34" si="1">F18*G18</f>
        <v>82.517849999999996</v>
      </c>
      <c r="I18" s="61">
        <v>4.4999999999999998E-2</v>
      </c>
      <c r="J18" s="83">
        <f>Input!$B$14</f>
        <v>1705.37</v>
      </c>
      <c r="K18" s="94">
        <f t="shared" ref="K18:K34" si="2">I18*J18</f>
        <v>76.741649999999993</v>
      </c>
      <c r="L18" s="61">
        <v>0.04</v>
      </c>
      <c r="M18" s="95">
        <f>Input!$B$15</f>
        <v>2622.24</v>
      </c>
      <c r="N18" s="94">
        <f t="shared" ref="N18:N34" si="3">L18*M18</f>
        <v>104.88959999999999</v>
      </c>
    </row>
    <row r="19" spans="1:14" s="1" customFormat="1" x14ac:dyDescent="0.25">
      <c r="A19" s="115">
        <v>4</v>
      </c>
      <c r="B19" s="60" t="s">
        <v>32</v>
      </c>
      <c r="C19" s="61">
        <v>0.1</v>
      </c>
      <c r="D19" s="83">
        <f>Input!$B$12</f>
        <v>916.87</v>
      </c>
      <c r="E19" s="94">
        <f t="shared" si="0"/>
        <v>91.687000000000012</v>
      </c>
      <c r="F19" s="61">
        <v>0.06</v>
      </c>
      <c r="G19" s="83">
        <f>Input!$B$13</f>
        <v>1833.73</v>
      </c>
      <c r="H19" s="94">
        <f t="shared" si="1"/>
        <v>110.02379999999999</v>
      </c>
      <c r="I19" s="61">
        <v>0.06</v>
      </c>
      <c r="J19" s="83">
        <f>Input!$B$14</f>
        <v>1705.37</v>
      </c>
      <c r="K19" s="94">
        <f t="shared" si="2"/>
        <v>102.3222</v>
      </c>
      <c r="L19" s="61">
        <v>0.05</v>
      </c>
      <c r="M19" s="95">
        <f>Input!$B$15</f>
        <v>2622.24</v>
      </c>
      <c r="N19" s="94">
        <f t="shared" si="3"/>
        <v>131.11199999999999</v>
      </c>
    </row>
    <row r="20" spans="1:14" s="1" customFormat="1" ht="13.5" customHeight="1" x14ac:dyDescent="0.25">
      <c r="A20" s="115">
        <v>5</v>
      </c>
      <c r="B20" s="60" t="s">
        <v>33</v>
      </c>
      <c r="C20" s="61">
        <v>0.11</v>
      </c>
      <c r="D20" s="83">
        <f>Input!$B$12</f>
        <v>916.87</v>
      </c>
      <c r="E20" s="94">
        <f t="shared" si="0"/>
        <v>100.8557</v>
      </c>
      <c r="F20" s="61">
        <v>7.0000000000000007E-2</v>
      </c>
      <c r="G20" s="83">
        <f>Input!$B$13</f>
        <v>1833.73</v>
      </c>
      <c r="H20" s="94">
        <f t="shared" si="1"/>
        <v>128.36110000000002</v>
      </c>
      <c r="I20" s="61">
        <v>7.0000000000000007E-2</v>
      </c>
      <c r="J20" s="83">
        <f>Input!$B$14</f>
        <v>1705.37</v>
      </c>
      <c r="K20" s="94">
        <f t="shared" si="2"/>
        <v>119.3759</v>
      </c>
      <c r="L20" s="61">
        <v>0.06</v>
      </c>
      <c r="M20" s="95">
        <f>Input!$B$15</f>
        <v>2622.24</v>
      </c>
      <c r="N20" s="94">
        <f t="shared" si="3"/>
        <v>157.33439999999999</v>
      </c>
    </row>
    <row r="21" spans="1:14" s="1" customFormat="1" ht="13.5" customHeight="1" x14ac:dyDescent="0.25">
      <c r="A21" s="115">
        <v>6</v>
      </c>
      <c r="B21" s="60" t="s">
        <v>34</v>
      </c>
      <c r="C21" s="61">
        <v>0.12</v>
      </c>
      <c r="D21" s="83">
        <f>Input!$B$12</f>
        <v>916.87</v>
      </c>
      <c r="E21" s="94">
        <f t="shared" si="0"/>
        <v>110.0244</v>
      </c>
      <c r="F21" s="61">
        <v>0.08</v>
      </c>
      <c r="G21" s="83">
        <f>Input!$B$13</f>
        <v>1833.73</v>
      </c>
      <c r="H21" s="94">
        <f t="shared" si="1"/>
        <v>146.69839999999999</v>
      </c>
      <c r="I21" s="61">
        <v>0.08</v>
      </c>
      <c r="J21" s="83">
        <f>Input!$B$14</f>
        <v>1705.37</v>
      </c>
      <c r="K21" s="94">
        <f t="shared" si="2"/>
        <v>136.42959999999999</v>
      </c>
      <c r="L21" s="61">
        <v>7.0000000000000007E-2</v>
      </c>
      <c r="M21" s="95">
        <f>Input!$B$15</f>
        <v>2622.24</v>
      </c>
      <c r="N21" s="94">
        <f t="shared" si="3"/>
        <v>183.55680000000001</v>
      </c>
    </row>
    <row r="22" spans="1:14" s="1" customFormat="1" ht="13.5" customHeight="1" x14ac:dyDescent="0.25">
      <c r="A22" s="115">
        <v>7</v>
      </c>
      <c r="B22" s="60" t="s">
        <v>35</v>
      </c>
      <c r="C22" s="61">
        <v>0.14000000000000001</v>
      </c>
      <c r="D22" s="83">
        <f>Input!$B$12</f>
        <v>916.87</v>
      </c>
      <c r="E22" s="94">
        <f t="shared" si="0"/>
        <v>128.36180000000002</v>
      </c>
      <c r="F22" s="61">
        <v>0.1</v>
      </c>
      <c r="G22" s="83">
        <f>Input!$B$13</f>
        <v>1833.73</v>
      </c>
      <c r="H22" s="94">
        <f t="shared" si="1"/>
        <v>183.37300000000002</v>
      </c>
      <c r="I22" s="61">
        <v>0.1</v>
      </c>
      <c r="J22" s="83">
        <f>Input!$B$14</f>
        <v>1705.37</v>
      </c>
      <c r="K22" s="94">
        <f t="shared" si="2"/>
        <v>170.53700000000001</v>
      </c>
      <c r="L22" s="61">
        <v>0.09</v>
      </c>
      <c r="M22" s="95">
        <f>Input!$B$15</f>
        <v>2622.24</v>
      </c>
      <c r="N22" s="94">
        <f t="shared" si="3"/>
        <v>236.00159999999997</v>
      </c>
    </row>
    <row r="23" spans="1:14" s="1" customFormat="1" x14ac:dyDescent="0.25">
      <c r="A23" s="115">
        <v>8</v>
      </c>
      <c r="B23" s="60" t="s">
        <v>36</v>
      </c>
      <c r="C23" s="61">
        <v>0.2</v>
      </c>
      <c r="D23" s="83">
        <f>Input!$B$12</f>
        <v>916.87</v>
      </c>
      <c r="E23" s="94">
        <f t="shared" si="0"/>
        <v>183.37400000000002</v>
      </c>
      <c r="F23" s="61">
        <v>0.15</v>
      </c>
      <c r="G23" s="83">
        <f>Input!$B$13</f>
        <v>1833.73</v>
      </c>
      <c r="H23" s="94">
        <f t="shared" si="1"/>
        <v>275.05950000000001</v>
      </c>
      <c r="I23" s="61">
        <v>0.15</v>
      </c>
      <c r="J23" s="83">
        <f>Input!$B$14</f>
        <v>1705.37</v>
      </c>
      <c r="K23" s="94">
        <f t="shared" si="2"/>
        <v>255.80549999999997</v>
      </c>
      <c r="L23" s="61">
        <v>0.12</v>
      </c>
      <c r="M23" s="95">
        <f>Input!$B$15</f>
        <v>2622.24</v>
      </c>
      <c r="N23" s="94">
        <f t="shared" si="3"/>
        <v>314.66879999999998</v>
      </c>
    </row>
    <row r="24" spans="1:14" s="1" customFormat="1" x14ac:dyDescent="0.25">
      <c r="A24" s="115">
        <v>9</v>
      </c>
      <c r="B24" s="60" t="s">
        <v>37</v>
      </c>
      <c r="C24" s="61">
        <v>0.23</v>
      </c>
      <c r="D24" s="83">
        <f>Input!$B$12</f>
        <v>916.87</v>
      </c>
      <c r="E24" s="94">
        <f t="shared" si="0"/>
        <v>210.8801</v>
      </c>
      <c r="F24" s="61">
        <v>0.17</v>
      </c>
      <c r="G24" s="83">
        <f>Input!$B$13</f>
        <v>1833.73</v>
      </c>
      <c r="H24" s="94">
        <f t="shared" si="1"/>
        <v>311.73410000000001</v>
      </c>
      <c r="I24" s="61">
        <v>0.17</v>
      </c>
      <c r="J24" s="83">
        <f>Input!$B$14</f>
        <v>1705.37</v>
      </c>
      <c r="K24" s="94">
        <f t="shared" si="2"/>
        <v>289.91289999999998</v>
      </c>
      <c r="L24" s="61">
        <v>0.14000000000000001</v>
      </c>
      <c r="M24" s="95">
        <f>Input!$B$15</f>
        <v>2622.24</v>
      </c>
      <c r="N24" s="94">
        <f t="shared" si="3"/>
        <v>367.11360000000002</v>
      </c>
    </row>
    <row r="25" spans="1:14" s="1" customFormat="1" x14ac:dyDescent="0.25">
      <c r="A25" s="115">
        <v>10</v>
      </c>
      <c r="B25" s="60" t="s">
        <v>38</v>
      </c>
      <c r="C25" s="61">
        <v>0.27</v>
      </c>
      <c r="D25" s="83">
        <f>Input!$B$12</f>
        <v>916.87</v>
      </c>
      <c r="E25" s="94">
        <f t="shared" si="0"/>
        <v>247.5549</v>
      </c>
      <c r="F25" s="61">
        <v>0.21</v>
      </c>
      <c r="G25" s="83">
        <f>Input!$B$13</f>
        <v>1833.73</v>
      </c>
      <c r="H25" s="94">
        <f t="shared" si="1"/>
        <v>385.08330000000001</v>
      </c>
      <c r="I25" s="61">
        <v>0.21</v>
      </c>
      <c r="J25" s="83">
        <f>Input!$B$14</f>
        <v>1705.37</v>
      </c>
      <c r="K25" s="94">
        <f t="shared" si="2"/>
        <v>358.12769999999995</v>
      </c>
      <c r="L25" s="61">
        <v>0.17</v>
      </c>
      <c r="M25" s="95">
        <f>Input!$B$15</f>
        <v>2622.24</v>
      </c>
      <c r="N25" s="94">
        <f t="shared" si="3"/>
        <v>445.7808</v>
      </c>
    </row>
    <row r="26" spans="1:14" s="1" customFormat="1" x14ac:dyDescent="0.25">
      <c r="A26" s="115">
        <v>11</v>
      </c>
      <c r="B26" s="60" t="s">
        <v>39</v>
      </c>
      <c r="C26" s="61">
        <v>0.28999999999999998</v>
      </c>
      <c r="D26" s="83">
        <f>Input!$B$12</f>
        <v>916.87</v>
      </c>
      <c r="E26" s="94">
        <f t="shared" si="0"/>
        <v>265.89229999999998</v>
      </c>
      <c r="F26" s="61">
        <v>0.23</v>
      </c>
      <c r="G26" s="83">
        <f>Input!$B$13</f>
        <v>1833.73</v>
      </c>
      <c r="H26" s="94">
        <f t="shared" si="1"/>
        <v>421.75790000000001</v>
      </c>
      <c r="I26" s="61">
        <v>0.23</v>
      </c>
      <c r="J26" s="83">
        <f>Input!$B$14</f>
        <v>1705.37</v>
      </c>
      <c r="K26" s="94">
        <f t="shared" si="2"/>
        <v>392.23509999999999</v>
      </c>
      <c r="L26" s="61">
        <v>0.19</v>
      </c>
      <c r="M26" s="95">
        <f>Input!$B$15</f>
        <v>2622.24</v>
      </c>
      <c r="N26" s="94">
        <f t="shared" si="3"/>
        <v>498.22559999999999</v>
      </c>
    </row>
    <row r="27" spans="1:14" s="1" customFormat="1" x14ac:dyDescent="0.25">
      <c r="A27" s="115">
        <v>12</v>
      </c>
      <c r="B27" s="60" t="s">
        <v>40</v>
      </c>
      <c r="C27" s="61">
        <v>0.32</v>
      </c>
      <c r="D27" s="83">
        <f>Input!$B$12</f>
        <v>916.87</v>
      </c>
      <c r="E27" s="94">
        <f t="shared" si="0"/>
        <v>293.39839999999998</v>
      </c>
      <c r="F27" s="61">
        <v>0.26</v>
      </c>
      <c r="G27" s="83">
        <f>Input!$B$13</f>
        <v>1833.73</v>
      </c>
      <c r="H27" s="94">
        <f t="shared" si="1"/>
        <v>476.76980000000003</v>
      </c>
      <c r="I27" s="61">
        <v>0.26</v>
      </c>
      <c r="J27" s="83">
        <f>Input!$B$14</f>
        <v>1705.37</v>
      </c>
      <c r="K27" s="94">
        <f t="shared" si="2"/>
        <v>443.39619999999996</v>
      </c>
      <c r="L27" s="61">
        <v>0.22</v>
      </c>
      <c r="M27" s="95">
        <f>Input!$B$15</f>
        <v>2622.24</v>
      </c>
      <c r="N27" s="94">
        <f t="shared" si="3"/>
        <v>576.89279999999997</v>
      </c>
    </row>
    <row r="28" spans="1:14" s="1" customFormat="1" x14ac:dyDescent="0.25">
      <c r="A28" s="115">
        <v>13</v>
      </c>
      <c r="B28" s="60" t="s">
        <v>41</v>
      </c>
      <c r="C28" s="61">
        <v>0.33</v>
      </c>
      <c r="D28" s="83">
        <f>Input!$B$12</f>
        <v>916.87</v>
      </c>
      <c r="E28" s="94">
        <f t="shared" si="0"/>
        <v>302.56710000000004</v>
      </c>
      <c r="F28" s="61">
        <v>0.27</v>
      </c>
      <c r="G28" s="83">
        <f>Input!$B$13</f>
        <v>1833.73</v>
      </c>
      <c r="H28" s="94">
        <f t="shared" si="1"/>
        <v>495.10710000000006</v>
      </c>
      <c r="I28" s="61">
        <v>0.27</v>
      </c>
      <c r="J28" s="83">
        <f>Input!$B$14</f>
        <v>1705.37</v>
      </c>
      <c r="K28" s="94">
        <f t="shared" si="2"/>
        <v>460.44990000000001</v>
      </c>
      <c r="L28" s="61">
        <v>0.23</v>
      </c>
      <c r="M28" s="95">
        <f>Input!$B$15</f>
        <v>2622.24</v>
      </c>
      <c r="N28" s="94">
        <f t="shared" si="3"/>
        <v>603.11519999999996</v>
      </c>
    </row>
    <row r="29" spans="1:14" s="1" customFormat="1" x14ac:dyDescent="0.25">
      <c r="A29" s="115">
        <v>14</v>
      </c>
      <c r="B29" s="60" t="s">
        <v>42</v>
      </c>
      <c r="C29" s="61">
        <v>0.34</v>
      </c>
      <c r="D29" s="83">
        <f>Input!$B$12</f>
        <v>916.87</v>
      </c>
      <c r="E29" s="94">
        <f t="shared" si="0"/>
        <v>311.73580000000004</v>
      </c>
      <c r="F29" s="61">
        <v>0.28000000000000003</v>
      </c>
      <c r="G29" s="83">
        <f>Input!$B$13</f>
        <v>1833.73</v>
      </c>
      <c r="H29" s="94">
        <f t="shared" si="1"/>
        <v>513.44440000000009</v>
      </c>
      <c r="I29" s="61">
        <v>0.28000000000000003</v>
      </c>
      <c r="J29" s="83">
        <f>Input!$B$14</f>
        <v>1705.37</v>
      </c>
      <c r="K29" s="94">
        <f t="shared" si="2"/>
        <v>477.50360000000001</v>
      </c>
      <c r="L29" s="61">
        <v>0.24</v>
      </c>
      <c r="M29" s="95">
        <f>Input!$B$15</f>
        <v>2622.24</v>
      </c>
      <c r="N29" s="94">
        <f t="shared" si="3"/>
        <v>629.33759999999995</v>
      </c>
    </row>
    <row r="30" spans="1:14" s="1" customFormat="1" x14ac:dyDescent="0.25">
      <c r="A30" s="115">
        <v>15</v>
      </c>
      <c r="B30" s="60" t="s">
        <v>43</v>
      </c>
      <c r="C30" s="61">
        <v>0.34</v>
      </c>
      <c r="D30" s="83">
        <f>Input!$B$12</f>
        <v>916.87</v>
      </c>
      <c r="E30" s="94">
        <f t="shared" si="0"/>
        <v>311.73580000000004</v>
      </c>
      <c r="F30" s="61">
        <v>0.3</v>
      </c>
      <c r="G30" s="83">
        <f>Input!$B$13</f>
        <v>1833.73</v>
      </c>
      <c r="H30" s="94">
        <f t="shared" si="1"/>
        <v>550.11900000000003</v>
      </c>
      <c r="I30" s="61">
        <v>0.3</v>
      </c>
      <c r="J30" s="83">
        <f>Input!$B$14</f>
        <v>1705.37</v>
      </c>
      <c r="K30" s="94">
        <f t="shared" si="2"/>
        <v>511.61099999999993</v>
      </c>
      <c r="L30" s="61">
        <v>0.26</v>
      </c>
      <c r="M30" s="95">
        <f>Input!$B$15</f>
        <v>2622.24</v>
      </c>
      <c r="N30" s="94">
        <f t="shared" si="3"/>
        <v>681.78239999999994</v>
      </c>
    </row>
    <row r="31" spans="1:14" s="1" customFormat="1" x14ac:dyDescent="0.25">
      <c r="A31" s="115">
        <v>16</v>
      </c>
      <c r="B31" s="62" t="s">
        <v>44</v>
      </c>
      <c r="C31" s="61">
        <v>0.34</v>
      </c>
      <c r="D31" s="83">
        <f>Input!$B$12</f>
        <v>916.87</v>
      </c>
      <c r="E31" s="94">
        <f t="shared" si="0"/>
        <v>311.73580000000004</v>
      </c>
      <c r="F31" s="61">
        <v>0.3</v>
      </c>
      <c r="G31" s="83">
        <f>Input!$B$13</f>
        <v>1833.73</v>
      </c>
      <c r="H31" s="94">
        <f t="shared" si="1"/>
        <v>550.11900000000003</v>
      </c>
      <c r="I31" s="61">
        <v>0.3</v>
      </c>
      <c r="J31" s="83">
        <f>Input!$B$14</f>
        <v>1705.37</v>
      </c>
      <c r="K31" s="94">
        <f t="shared" si="2"/>
        <v>511.61099999999993</v>
      </c>
      <c r="L31" s="61">
        <v>0.28000000000000003</v>
      </c>
      <c r="M31" s="95">
        <f>Input!$B$15</f>
        <v>2622.24</v>
      </c>
      <c r="N31" s="94">
        <f t="shared" si="3"/>
        <v>734.22720000000004</v>
      </c>
    </row>
    <row r="32" spans="1:14" s="1" customFormat="1" x14ac:dyDescent="0.25">
      <c r="A32" s="115">
        <v>17</v>
      </c>
      <c r="B32" s="60" t="s">
        <v>45</v>
      </c>
      <c r="C32" s="61">
        <v>0.35</v>
      </c>
      <c r="D32" s="83">
        <f>Input!$B$12</f>
        <v>916.87</v>
      </c>
      <c r="E32" s="94">
        <f t="shared" si="0"/>
        <v>320.90449999999998</v>
      </c>
      <c r="F32" s="61">
        <v>0.3</v>
      </c>
      <c r="G32" s="83">
        <f>Input!$B$13</f>
        <v>1833.73</v>
      </c>
      <c r="H32" s="94">
        <f t="shared" si="1"/>
        <v>550.11900000000003</v>
      </c>
      <c r="I32" s="61">
        <v>0.3</v>
      </c>
      <c r="J32" s="83">
        <f>Input!$B$14</f>
        <v>1705.37</v>
      </c>
      <c r="K32" s="94">
        <f t="shared" si="2"/>
        <v>511.61099999999993</v>
      </c>
      <c r="L32" s="61">
        <v>0.28999999999999998</v>
      </c>
      <c r="M32" s="95">
        <f>Input!$B$15</f>
        <v>2622.24</v>
      </c>
      <c r="N32" s="94">
        <f t="shared" si="3"/>
        <v>760.44959999999992</v>
      </c>
    </row>
    <row r="33" spans="1:14" s="1" customFormat="1" x14ac:dyDescent="0.25">
      <c r="A33" s="115">
        <v>18</v>
      </c>
      <c r="B33" s="60" t="s">
        <v>46</v>
      </c>
      <c r="C33" s="61">
        <v>0.35</v>
      </c>
      <c r="D33" s="83">
        <f>Input!$B$12</f>
        <v>916.87</v>
      </c>
      <c r="E33" s="94">
        <f t="shared" si="0"/>
        <v>320.90449999999998</v>
      </c>
      <c r="F33" s="61">
        <v>0.35</v>
      </c>
      <c r="G33" s="83">
        <f>Input!$B$13</f>
        <v>1833.73</v>
      </c>
      <c r="H33" s="94">
        <f t="shared" si="1"/>
        <v>641.80549999999994</v>
      </c>
      <c r="I33" s="61">
        <v>0.35</v>
      </c>
      <c r="J33" s="83">
        <f>Input!$B$14</f>
        <v>1705.37</v>
      </c>
      <c r="K33" s="94">
        <f t="shared" si="2"/>
        <v>596.87949999999989</v>
      </c>
      <c r="L33" s="61">
        <v>0.32</v>
      </c>
      <c r="M33" s="95">
        <f>Input!$B$15</f>
        <v>2622.24</v>
      </c>
      <c r="N33" s="94">
        <f t="shared" si="3"/>
        <v>839.1167999999999</v>
      </c>
    </row>
    <row r="34" spans="1:14" s="1" customFormat="1" x14ac:dyDescent="0.25">
      <c r="A34" s="115">
        <v>19</v>
      </c>
      <c r="B34" s="60" t="s">
        <v>47</v>
      </c>
      <c r="C34" s="61">
        <v>0.35</v>
      </c>
      <c r="D34" s="83">
        <f>Input!$B$12</f>
        <v>916.87</v>
      </c>
      <c r="E34" s="94">
        <f t="shared" si="0"/>
        <v>320.90449999999998</v>
      </c>
      <c r="F34" s="61">
        <v>0.35</v>
      </c>
      <c r="G34" s="83">
        <f>Input!$B$13</f>
        <v>1833.73</v>
      </c>
      <c r="H34" s="94">
        <f t="shared" si="1"/>
        <v>641.80549999999994</v>
      </c>
      <c r="I34" s="61">
        <v>0.35</v>
      </c>
      <c r="J34" s="83">
        <f>Input!$B$14</f>
        <v>1705.37</v>
      </c>
      <c r="K34" s="94">
        <f t="shared" si="2"/>
        <v>596.87949999999989</v>
      </c>
      <c r="L34" s="61">
        <v>0.32</v>
      </c>
      <c r="M34" s="95">
        <f>Input!$B$15</f>
        <v>2622.24</v>
      </c>
      <c r="N34" s="94">
        <f t="shared" si="3"/>
        <v>839.1167999999999</v>
      </c>
    </row>
    <row r="35" spans="1:14" s="1" customFormat="1" ht="15.75" thickBot="1" x14ac:dyDescent="0.3">
      <c r="A35" s="115">
        <v>20</v>
      </c>
      <c r="B35" s="63" t="s">
        <v>48</v>
      </c>
      <c r="C35" s="64">
        <v>0.35</v>
      </c>
      <c r="D35" s="88">
        <f>Input!$B$12</f>
        <v>916.87</v>
      </c>
      <c r="E35" s="89">
        <f t="shared" si="0"/>
        <v>320.90449999999998</v>
      </c>
      <c r="F35" s="64">
        <v>0.35</v>
      </c>
      <c r="G35" s="88">
        <f>Input!$B$13</f>
        <v>1833.73</v>
      </c>
      <c r="H35" s="96">
        <f>F35*G35</f>
        <v>641.80549999999994</v>
      </c>
      <c r="I35" s="64">
        <v>0.35</v>
      </c>
      <c r="J35" s="88">
        <f>Input!$B$14</f>
        <v>1705.37</v>
      </c>
      <c r="K35" s="96">
        <f>I35*J35</f>
        <v>596.87949999999989</v>
      </c>
      <c r="L35" s="64">
        <v>0.35</v>
      </c>
      <c r="M35" s="97">
        <f>Input!$B$15</f>
        <v>2622.24</v>
      </c>
      <c r="N35" s="96">
        <f>L35*M35</f>
        <v>917.78399999999988</v>
      </c>
    </row>
    <row r="36" spans="1:14" s="1" customFormat="1" ht="15.75" thickBot="1" x14ac:dyDescent="0.3">
      <c r="A36" s="114"/>
    </row>
    <row r="37" spans="1:14" s="1" customFormat="1" ht="16.5" thickBot="1" x14ac:dyDescent="0.3">
      <c r="A37" s="115"/>
      <c r="B37" s="70" t="s">
        <v>11</v>
      </c>
      <c r="C37" s="146" t="s">
        <v>12</v>
      </c>
      <c r="D37" s="149"/>
      <c r="E37" s="150"/>
      <c r="F37" s="146" t="s">
        <v>13</v>
      </c>
      <c r="G37" s="149"/>
      <c r="H37" s="150"/>
      <c r="I37" s="146" t="s">
        <v>14</v>
      </c>
      <c r="J37" s="147"/>
      <c r="K37" s="148"/>
      <c r="L37" s="146" t="s">
        <v>15</v>
      </c>
      <c r="M37" s="151"/>
      <c r="N37" s="152"/>
    </row>
    <row r="38" spans="1:14" s="1" customFormat="1" ht="26.25" thickBot="1" x14ac:dyDescent="0.3">
      <c r="A38" s="115" t="s">
        <v>16</v>
      </c>
      <c r="B38" s="71" t="s">
        <v>17</v>
      </c>
      <c r="C38" s="56" t="s">
        <v>18</v>
      </c>
      <c r="D38" s="72" t="s">
        <v>19</v>
      </c>
      <c r="E38" s="73" t="s">
        <v>20</v>
      </c>
      <c r="F38" s="56" t="s">
        <v>18</v>
      </c>
      <c r="G38" s="72" t="s">
        <v>19</v>
      </c>
      <c r="H38" s="73" t="s">
        <v>20</v>
      </c>
      <c r="I38" s="56" t="s">
        <v>18</v>
      </c>
      <c r="J38" s="72" t="s">
        <v>19</v>
      </c>
      <c r="K38" s="73" t="s">
        <v>20</v>
      </c>
      <c r="L38" s="56" t="s">
        <v>18</v>
      </c>
      <c r="M38" s="74" t="s">
        <v>19</v>
      </c>
      <c r="N38" s="75" t="s">
        <v>20</v>
      </c>
    </row>
    <row r="39" spans="1:14" s="1" customFormat="1" ht="13.5" customHeight="1" x14ac:dyDescent="0.25">
      <c r="A39" s="115">
        <v>1</v>
      </c>
      <c r="B39" s="76" t="s">
        <v>21</v>
      </c>
      <c r="C39" s="77">
        <v>1.7000000000000001E-2</v>
      </c>
      <c r="D39" s="78">
        <f>Input!$C$12</f>
        <v>989.52</v>
      </c>
      <c r="E39" s="79">
        <f>(C39*Input!$B$1)/12</f>
        <v>99.166666666666671</v>
      </c>
      <c r="F39" s="77">
        <v>2.8000000000000001E-2</v>
      </c>
      <c r="G39" s="78">
        <f>Input!$C$13</f>
        <v>1979.04</v>
      </c>
      <c r="H39" s="79">
        <f>(F39*Input!$B$1)/12</f>
        <v>163.33333333333334</v>
      </c>
      <c r="I39" s="80">
        <v>2.1999999999999999E-2</v>
      </c>
      <c r="J39" s="78">
        <f>Input!$C$14</f>
        <v>1840.5</v>
      </c>
      <c r="K39" s="79">
        <f>(I39*Input!$B$1)/12</f>
        <v>128.33333333333334</v>
      </c>
      <c r="L39" s="80">
        <v>3.3000000000000002E-2</v>
      </c>
      <c r="M39" s="78">
        <f>Input!$C$15</f>
        <v>2830.02</v>
      </c>
      <c r="N39" s="79">
        <f>(L39*Input!$B$1)/12</f>
        <v>192.5</v>
      </c>
    </row>
    <row r="40" spans="1:14" s="1" customFormat="1" ht="13.5" customHeight="1" x14ac:dyDescent="0.25">
      <c r="A40" s="115">
        <v>2</v>
      </c>
      <c r="B40" s="81" t="s">
        <v>22</v>
      </c>
      <c r="C40" s="82">
        <v>1.9E-2</v>
      </c>
      <c r="D40" s="83">
        <f>Input!$C$12</f>
        <v>989.52</v>
      </c>
      <c r="E40" s="84">
        <f>(C40*Input!$B$1)/12</f>
        <v>110.83333333333333</v>
      </c>
      <c r="F40" s="82">
        <v>3.3000000000000002E-2</v>
      </c>
      <c r="G40" s="83">
        <f>Input!$C$13</f>
        <v>1979.04</v>
      </c>
      <c r="H40" s="84">
        <f>(F40*Input!$B$1)/12</f>
        <v>192.5</v>
      </c>
      <c r="I40" s="85">
        <v>2.5000000000000001E-2</v>
      </c>
      <c r="J40" s="83">
        <f>Input!$C$14</f>
        <v>1840.5</v>
      </c>
      <c r="K40" s="84">
        <f>(I40*Input!$B$1)/12</f>
        <v>145.83333333333334</v>
      </c>
      <c r="L40" s="85">
        <v>3.9E-2</v>
      </c>
      <c r="M40" s="83">
        <f>Input!$C$15</f>
        <v>2830.02</v>
      </c>
      <c r="N40" s="84">
        <f>(L40*Input!$B$1)/12</f>
        <v>227.5</v>
      </c>
    </row>
    <row r="41" spans="1:14" s="1" customFormat="1" ht="13.5" customHeight="1" x14ac:dyDescent="0.25">
      <c r="A41" s="115">
        <v>3</v>
      </c>
      <c r="B41" s="81" t="s">
        <v>23</v>
      </c>
      <c r="C41" s="82">
        <v>2.1999999999999999E-2</v>
      </c>
      <c r="D41" s="83">
        <f>Input!$C$12</f>
        <v>989.52</v>
      </c>
      <c r="E41" s="84">
        <f>(C41*Input!$B$1)/12</f>
        <v>128.33333333333334</v>
      </c>
      <c r="F41" s="82">
        <v>3.9E-2</v>
      </c>
      <c r="G41" s="83">
        <f>Input!$C$13</f>
        <v>1979.04</v>
      </c>
      <c r="H41" s="84">
        <f>(F41*Input!$B$1)/12</f>
        <v>227.5</v>
      </c>
      <c r="I41" s="85">
        <v>2.8000000000000001E-2</v>
      </c>
      <c r="J41" s="83">
        <f>Input!$C$14</f>
        <v>1840.5</v>
      </c>
      <c r="K41" s="84">
        <f>(I41*Input!$B$1)/12</f>
        <v>163.33333333333334</v>
      </c>
      <c r="L41" s="85">
        <v>4.3999999999999997E-2</v>
      </c>
      <c r="M41" s="83">
        <f>Input!$C$15</f>
        <v>2830.02</v>
      </c>
      <c r="N41" s="84">
        <f>(L41*Input!$B$1)/12</f>
        <v>256.66666666666669</v>
      </c>
    </row>
    <row r="42" spans="1:14" s="1" customFormat="1" x14ac:dyDescent="0.25">
      <c r="A42" s="115">
        <v>4</v>
      </c>
      <c r="B42" s="81" t="s">
        <v>24</v>
      </c>
      <c r="C42" s="82">
        <v>2.5000000000000001E-2</v>
      </c>
      <c r="D42" s="83">
        <f>Input!$C$12</f>
        <v>989.52</v>
      </c>
      <c r="E42" s="84">
        <f>(C42*Input!$B$1)/12</f>
        <v>145.83333333333334</v>
      </c>
      <c r="F42" s="82">
        <v>4.3999999999999997E-2</v>
      </c>
      <c r="G42" s="83">
        <f>Input!$C$13</f>
        <v>1979.04</v>
      </c>
      <c r="H42" s="84">
        <f>(F42*Input!$B$1)/12</f>
        <v>256.66666666666669</v>
      </c>
      <c r="I42" s="85">
        <v>0.03</v>
      </c>
      <c r="J42" s="83">
        <f>Input!$C$14</f>
        <v>1840.5</v>
      </c>
      <c r="K42" s="84">
        <f>(I42*Input!$B$1)/12</f>
        <v>175</v>
      </c>
      <c r="L42" s="85">
        <v>0.05</v>
      </c>
      <c r="M42" s="83">
        <f>Input!$C$15</f>
        <v>2830.02</v>
      </c>
      <c r="N42" s="84">
        <f>(L42*Input!$B$1)/12</f>
        <v>291.66666666666669</v>
      </c>
    </row>
    <row r="43" spans="1:14" s="1" customFormat="1" ht="13.5" customHeight="1" x14ac:dyDescent="0.25">
      <c r="A43" s="115">
        <v>5</v>
      </c>
      <c r="B43" s="81" t="s">
        <v>25</v>
      </c>
      <c r="C43" s="82">
        <v>2.8000000000000001E-2</v>
      </c>
      <c r="D43" s="83">
        <f>Input!$C$12</f>
        <v>989.52</v>
      </c>
      <c r="E43" s="84">
        <f>(C43*Input!$B$1)/12</f>
        <v>163.33333333333334</v>
      </c>
      <c r="F43" s="82">
        <v>0.05</v>
      </c>
      <c r="G43" s="83">
        <f>Input!$C$13</f>
        <v>1979.04</v>
      </c>
      <c r="H43" s="84">
        <f>(F43*Input!$B$1)/12</f>
        <v>291.66666666666669</v>
      </c>
      <c r="I43" s="85">
        <v>3.3000000000000002E-2</v>
      </c>
      <c r="J43" s="83">
        <f>Input!$C$14</f>
        <v>1840.5</v>
      </c>
      <c r="K43" s="84">
        <f>(I43*Input!$B$1)/12</f>
        <v>192.5</v>
      </c>
      <c r="L43" s="85">
        <v>5.5E-2</v>
      </c>
      <c r="M43" s="83">
        <f>Input!$C$15</f>
        <v>2830.02</v>
      </c>
      <c r="N43" s="84">
        <f>(L43*Input!$B$1)/12</f>
        <v>320.83333333333331</v>
      </c>
    </row>
    <row r="44" spans="1:14" s="1" customFormat="1" ht="13.5" customHeight="1" x14ac:dyDescent="0.25">
      <c r="A44" s="115">
        <v>6</v>
      </c>
      <c r="B44" s="81" t="s">
        <v>26</v>
      </c>
      <c r="C44" s="82">
        <v>0.03</v>
      </c>
      <c r="D44" s="83">
        <f>Input!$C$12</f>
        <v>989.52</v>
      </c>
      <c r="E44" s="84">
        <f>(C44*Input!$B$1)/12</f>
        <v>175</v>
      </c>
      <c r="F44" s="82">
        <v>5.5E-2</v>
      </c>
      <c r="G44" s="83">
        <f>Input!$C$13</f>
        <v>1979.04</v>
      </c>
      <c r="H44" s="84">
        <f>(F44*Input!$B$1)/12</f>
        <v>320.83333333333331</v>
      </c>
      <c r="I44" s="85">
        <v>3.5999999999999997E-2</v>
      </c>
      <c r="J44" s="83">
        <f>Input!$C$14</f>
        <v>1840.5</v>
      </c>
      <c r="K44" s="84">
        <f>(I44*Input!$B$1)/12</f>
        <v>210</v>
      </c>
      <c r="L44" s="85">
        <v>0.06</v>
      </c>
      <c r="M44" s="83">
        <f>Input!$C$15</f>
        <v>2830.02</v>
      </c>
      <c r="N44" s="84">
        <f>(L44*Input!$B$1)/12</f>
        <v>350</v>
      </c>
    </row>
    <row r="45" spans="1:14" s="1" customFormat="1" ht="13.5" customHeight="1" x14ac:dyDescent="0.25">
      <c r="A45" s="115">
        <v>7</v>
      </c>
      <c r="B45" s="81" t="s">
        <v>27</v>
      </c>
      <c r="C45" s="82">
        <v>3.3000000000000002E-2</v>
      </c>
      <c r="D45" s="83">
        <f>Input!$C$12</f>
        <v>989.52</v>
      </c>
      <c r="E45" s="84">
        <f>(C45*Input!$B$1)/12</f>
        <v>192.5</v>
      </c>
      <c r="F45" s="82">
        <v>0.06</v>
      </c>
      <c r="G45" s="83">
        <f>Input!$C$13</f>
        <v>1979.04</v>
      </c>
      <c r="H45" s="84">
        <f>(F45*Input!$B$1)/12</f>
        <v>350</v>
      </c>
      <c r="I45" s="85">
        <v>3.9E-2</v>
      </c>
      <c r="J45" s="83">
        <f>Input!$C$14</f>
        <v>1840.5</v>
      </c>
      <c r="K45" s="84">
        <f>(I45*Input!$B$1)/12</f>
        <v>227.5</v>
      </c>
      <c r="L45" s="85">
        <v>6.6000000000000003E-2</v>
      </c>
      <c r="M45" s="83">
        <f>Input!$C$15</f>
        <v>2830.02</v>
      </c>
      <c r="N45" s="84">
        <f>(L45*Input!$B$1)/12</f>
        <v>385</v>
      </c>
    </row>
    <row r="46" spans="1:14" s="1" customFormat="1" ht="15.75" thickBot="1" x14ac:dyDescent="0.3">
      <c r="A46" s="115">
        <v>8</v>
      </c>
      <c r="B46" s="86" t="s">
        <v>28</v>
      </c>
      <c r="C46" s="87">
        <v>3.5999999999999997E-2</v>
      </c>
      <c r="D46" s="113">
        <f>Input!$C$12</f>
        <v>989.52</v>
      </c>
      <c r="E46" s="89">
        <f>(C46*Input!$B$1)/12</f>
        <v>210</v>
      </c>
      <c r="F46" s="87">
        <v>6.6000000000000003E-2</v>
      </c>
      <c r="G46" s="113">
        <f>Input!$C$13</f>
        <v>1979.04</v>
      </c>
      <c r="H46" s="89">
        <f>(F46*Input!$B$1)/12</f>
        <v>385</v>
      </c>
      <c r="I46" s="90">
        <v>4.3999999999999997E-2</v>
      </c>
      <c r="J46" s="113">
        <f>Input!$C$14</f>
        <v>1840.5</v>
      </c>
      <c r="K46" s="89">
        <f>(I46*Input!$B$1)/12</f>
        <v>256.66666666666669</v>
      </c>
      <c r="L46" s="90">
        <v>7.1999999999999995E-2</v>
      </c>
      <c r="M46" s="113">
        <f>Input!$C$15</f>
        <v>2830.02</v>
      </c>
      <c r="N46" s="89">
        <f>(L46*Input!$B$1)/12</f>
        <v>420</v>
      </c>
    </row>
    <row r="47" spans="1:14" s="1" customFormat="1" ht="15.75" thickBot="1" x14ac:dyDescent="0.3">
      <c r="A47" s="114"/>
    </row>
    <row r="48" spans="1:14" s="1" customFormat="1" ht="15.75" thickBot="1" x14ac:dyDescent="0.3">
      <c r="A48" s="115"/>
      <c r="B48" s="70" t="s">
        <v>11</v>
      </c>
      <c r="C48" s="146" t="s">
        <v>12</v>
      </c>
      <c r="D48" s="147"/>
      <c r="E48" s="148"/>
      <c r="F48" s="146" t="s">
        <v>13</v>
      </c>
      <c r="G48" s="147"/>
      <c r="H48" s="148"/>
      <c r="I48" s="146" t="s">
        <v>14</v>
      </c>
      <c r="J48" s="147"/>
      <c r="K48" s="148"/>
      <c r="L48" s="146" t="s">
        <v>15</v>
      </c>
      <c r="M48" s="147"/>
      <c r="N48" s="148"/>
    </row>
    <row r="49" spans="1:14" s="1" customFormat="1" ht="26.25" thickBot="1" x14ac:dyDescent="0.3">
      <c r="A49" s="115" t="s">
        <v>16</v>
      </c>
      <c r="B49" s="55" t="s">
        <v>17</v>
      </c>
      <c r="C49" s="56" t="s">
        <v>18</v>
      </c>
      <c r="D49" s="72" t="s">
        <v>19</v>
      </c>
      <c r="E49" s="73" t="s">
        <v>20</v>
      </c>
      <c r="F49" s="56" t="s">
        <v>18</v>
      </c>
      <c r="G49" s="72" t="s">
        <v>19</v>
      </c>
      <c r="H49" s="73" t="s">
        <v>20</v>
      </c>
      <c r="I49" s="56" t="s">
        <v>18</v>
      </c>
      <c r="J49" s="72" t="s">
        <v>19</v>
      </c>
      <c r="K49" s="73" t="s">
        <v>20</v>
      </c>
      <c r="L49" s="56" t="s">
        <v>18</v>
      </c>
      <c r="M49" s="74" t="s">
        <v>19</v>
      </c>
      <c r="N49" s="75" t="s">
        <v>20</v>
      </c>
    </row>
    <row r="50" spans="1:14" s="1" customFormat="1" ht="13.5" customHeight="1" x14ac:dyDescent="0.25">
      <c r="A50" s="115">
        <v>1</v>
      </c>
      <c r="B50" s="91" t="s">
        <v>29</v>
      </c>
      <c r="C50" s="92">
        <v>4.4999999999999998E-2</v>
      </c>
      <c r="D50" s="78">
        <f>Input!$C$12</f>
        <v>989.52</v>
      </c>
      <c r="E50" s="79">
        <f>C50*D50</f>
        <v>44.528399999999998</v>
      </c>
      <c r="F50" s="92">
        <v>3.5000000000000003E-2</v>
      </c>
      <c r="G50" s="78">
        <f>Input!$C$13</f>
        <v>1979.04</v>
      </c>
      <c r="H50" s="79">
        <f>F50*G50</f>
        <v>69.266400000000004</v>
      </c>
      <c r="I50" s="92">
        <v>3.5000000000000003E-2</v>
      </c>
      <c r="J50" s="78">
        <f>Input!$C$14</f>
        <v>1840.5</v>
      </c>
      <c r="K50" s="79">
        <f>I50*J50</f>
        <v>64.417500000000004</v>
      </c>
      <c r="L50" s="92">
        <v>0.03</v>
      </c>
      <c r="M50" s="93">
        <f>Input!$C$15</f>
        <v>2830.02</v>
      </c>
      <c r="N50" s="79">
        <f>L50*M50</f>
        <v>84.900599999999997</v>
      </c>
    </row>
    <row r="51" spans="1:14" s="1" customFormat="1" ht="13.5" customHeight="1" x14ac:dyDescent="0.25">
      <c r="A51" s="115">
        <v>2</v>
      </c>
      <c r="B51" s="60" t="s">
        <v>30</v>
      </c>
      <c r="C51" s="61">
        <v>5.5E-2</v>
      </c>
      <c r="D51" s="83">
        <f>Input!$C$12</f>
        <v>989.52</v>
      </c>
      <c r="E51" s="94">
        <f>C51*D51</f>
        <v>54.4236</v>
      </c>
      <c r="F51" s="61">
        <v>3.5000000000000003E-2</v>
      </c>
      <c r="G51" s="83">
        <f>Input!$C$13</f>
        <v>1979.04</v>
      </c>
      <c r="H51" s="94">
        <f>F51*G51</f>
        <v>69.266400000000004</v>
      </c>
      <c r="I51" s="61">
        <v>3.5000000000000003E-2</v>
      </c>
      <c r="J51" s="83">
        <f>Input!$C$14</f>
        <v>1840.5</v>
      </c>
      <c r="K51" s="94">
        <f>I51*J51</f>
        <v>64.417500000000004</v>
      </c>
      <c r="L51" s="61">
        <v>0.03</v>
      </c>
      <c r="M51" s="95">
        <f>Input!$C$15</f>
        <v>2830.02</v>
      </c>
      <c r="N51" s="94">
        <f>L51*M51</f>
        <v>84.900599999999997</v>
      </c>
    </row>
    <row r="52" spans="1:14" s="1" customFormat="1" ht="13.5" customHeight="1" x14ac:dyDescent="0.25">
      <c r="A52" s="115">
        <v>3</v>
      </c>
      <c r="B52" s="60" t="s">
        <v>31</v>
      </c>
      <c r="C52" s="61">
        <v>7.4999999999999997E-2</v>
      </c>
      <c r="D52" s="83">
        <f>Input!$C$12</f>
        <v>989.52</v>
      </c>
      <c r="E52" s="94">
        <f t="shared" ref="E52:E68" si="4">C52*D52</f>
        <v>74.213999999999999</v>
      </c>
      <c r="F52" s="61">
        <v>4.4999999999999998E-2</v>
      </c>
      <c r="G52" s="83">
        <f>Input!$C$13</f>
        <v>1979.04</v>
      </c>
      <c r="H52" s="94">
        <f t="shared" ref="H52:H68" si="5">F52*G52</f>
        <v>89.056799999999996</v>
      </c>
      <c r="I52" s="61">
        <v>4.4999999999999998E-2</v>
      </c>
      <c r="J52" s="83">
        <f>Input!$C$14</f>
        <v>1840.5</v>
      </c>
      <c r="K52" s="94">
        <f t="shared" ref="K52:K68" si="6">I52*J52</f>
        <v>82.822499999999991</v>
      </c>
      <c r="L52" s="61">
        <v>0.04</v>
      </c>
      <c r="M52" s="95">
        <f>Input!$C$15</f>
        <v>2830.02</v>
      </c>
      <c r="N52" s="94">
        <f t="shared" ref="N52:N68" si="7">L52*M52</f>
        <v>113.2008</v>
      </c>
    </row>
    <row r="53" spans="1:14" s="1" customFormat="1" x14ac:dyDescent="0.25">
      <c r="A53" s="115">
        <v>4</v>
      </c>
      <c r="B53" s="60" t="s">
        <v>32</v>
      </c>
      <c r="C53" s="61">
        <v>0.1</v>
      </c>
      <c r="D53" s="83">
        <f>Input!$C$12</f>
        <v>989.52</v>
      </c>
      <c r="E53" s="94">
        <f t="shared" si="4"/>
        <v>98.951999999999998</v>
      </c>
      <c r="F53" s="61">
        <v>0.06</v>
      </c>
      <c r="G53" s="83">
        <f>Input!$C$13</f>
        <v>1979.04</v>
      </c>
      <c r="H53" s="94">
        <f t="shared" si="5"/>
        <v>118.74239999999999</v>
      </c>
      <c r="I53" s="61">
        <v>0.06</v>
      </c>
      <c r="J53" s="83">
        <f>Input!$C$14</f>
        <v>1840.5</v>
      </c>
      <c r="K53" s="94">
        <f t="shared" si="6"/>
        <v>110.42999999999999</v>
      </c>
      <c r="L53" s="61">
        <v>0.05</v>
      </c>
      <c r="M53" s="95">
        <f>Input!$C$15</f>
        <v>2830.02</v>
      </c>
      <c r="N53" s="94">
        <f t="shared" si="7"/>
        <v>141.501</v>
      </c>
    </row>
    <row r="54" spans="1:14" s="1" customFormat="1" ht="13.5" customHeight="1" x14ac:dyDescent="0.25">
      <c r="A54" s="115">
        <v>5</v>
      </c>
      <c r="B54" s="60" t="s">
        <v>33</v>
      </c>
      <c r="C54" s="61">
        <v>0.11</v>
      </c>
      <c r="D54" s="83">
        <f>Input!$C$12</f>
        <v>989.52</v>
      </c>
      <c r="E54" s="94">
        <f t="shared" si="4"/>
        <v>108.8472</v>
      </c>
      <c r="F54" s="61">
        <v>7.0000000000000007E-2</v>
      </c>
      <c r="G54" s="83">
        <f>Input!$C$13</f>
        <v>1979.04</v>
      </c>
      <c r="H54" s="94">
        <f t="shared" si="5"/>
        <v>138.53280000000001</v>
      </c>
      <c r="I54" s="61">
        <v>7.0000000000000007E-2</v>
      </c>
      <c r="J54" s="83">
        <f>Input!$C$14</f>
        <v>1840.5</v>
      </c>
      <c r="K54" s="94">
        <f t="shared" si="6"/>
        <v>128.83500000000001</v>
      </c>
      <c r="L54" s="61">
        <v>0.06</v>
      </c>
      <c r="M54" s="95">
        <f>Input!$C$15</f>
        <v>2830.02</v>
      </c>
      <c r="N54" s="94">
        <f t="shared" si="7"/>
        <v>169.80119999999999</v>
      </c>
    </row>
    <row r="55" spans="1:14" s="1" customFormat="1" ht="13.5" customHeight="1" x14ac:dyDescent="0.25">
      <c r="A55" s="115">
        <v>6</v>
      </c>
      <c r="B55" s="60" t="s">
        <v>34</v>
      </c>
      <c r="C55" s="61">
        <v>0.12</v>
      </c>
      <c r="D55" s="83">
        <f>Input!$C$12</f>
        <v>989.52</v>
      </c>
      <c r="E55" s="94">
        <f t="shared" si="4"/>
        <v>118.74239999999999</v>
      </c>
      <c r="F55" s="61">
        <v>0.08</v>
      </c>
      <c r="G55" s="83">
        <f>Input!$C$13</f>
        <v>1979.04</v>
      </c>
      <c r="H55" s="94">
        <f t="shared" si="5"/>
        <v>158.32320000000001</v>
      </c>
      <c r="I55" s="61">
        <v>0.08</v>
      </c>
      <c r="J55" s="83">
        <f>Input!$C$14</f>
        <v>1840.5</v>
      </c>
      <c r="K55" s="94">
        <f t="shared" si="6"/>
        <v>147.24</v>
      </c>
      <c r="L55" s="61">
        <v>7.0000000000000007E-2</v>
      </c>
      <c r="M55" s="95">
        <f>Input!$C$15</f>
        <v>2830.02</v>
      </c>
      <c r="N55" s="94">
        <f t="shared" si="7"/>
        <v>198.10140000000001</v>
      </c>
    </row>
    <row r="56" spans="1:14" s="1" customFormat="1" ht="13.5" customHeight="1" x14ac:dyDescent="0.25">
      <c r="A56" s="115">
        <v>7</v>
      </c>
      <c r="B56" s="60" t="s">
        <v>35</v>
      </c>
      <c r="C56" s="61">
        <v>0.14000000000000001</v>
      </c>
      <c r="D56" s="83">
        <f>Input!$C$12</f>
        <v>989.52</v>
      </c>
      <c r="E56" s="94">
        <f t="shared" si="4"/>
        <v>138.53280000000001</v>
      </c>
      <c r="F56" s="61">
        <v>0.1</v>
      </c>
      <c r="G56" s="83">
        <f>Input!$C$13</f>
        <v>1979.04</v>
      </c>
      <c r="H56" s="94">
        <f t="shared" si="5"/>
        <v>197.904</v>
      </c>
      <c r="I56" s="61">
        <v>0.1</v>
      </c>
      <c r="J56" s="83">
        <f>Input!$C$14</f>
        <v>1840.5</v>
      </c>
      <c r="K56" s="94">
        <f t="shared" si="6"/>
        <v>184.05</v>
      </c>
      <c r="L56" s="61">
        <v>0.09</v>
      </c>
      <c r="M56" s="95">
        <f>Input!$C$15</f>
        <v>2830.02</v>
      </c>
      <c r="N56" s="94">
        <f t="shared" si="7"/>
        <v>254.70179999999999</v>
      </c>
    </row>
    <row r="57" spans="1:14" s="1" customFormat="1" x14ac:dyDescent="0.25">
      <c r="A57" s="115">
        <v>8</v>
      </c>
      <c r="B57" s="60" t="s">
        <v>36</v>
      </c>
      <c r="C57" s="61">
        <v>0.2</v>
      </c>
      <c r="D57" s="83">
        <f>Input!$C$12</f>
        <v>989.52</v>
      </c>
      <c r="E57" s="94">
        <f t="shared" si="4"/>
        <v>197.904</v>
      </c>
      <c r="F57" s="61">
        <v>0.15</v>
      </c>
      <c r="G57" s="83">
        <f>Input!$C$13</f>
        <v>1979.04</v>
      </c>
      <c r="H57" s="94">
        <f t="shared" si="5"/>
        <v>296.85599999999999</v>
      </c>
      <c r="I57" s="61">
        <v>0.15</v>
      </c>
      <c r="J57" s="83">
        <f>Input!$C$14</f>
        <v>1840.5</v>
      </c>
      <c r="K57" s="94">
        <f t="shared" si="6"/>
        <v>276.07499999999999</v>
      </c>
      <c r="L57" s="61">
        <v>0.12</v>
      </c>
      <c r="M57" s="95">
        <f>Input!$C$15</f>
        <v>2830.02</v>
      </c>
      <c r="N57" s="94">
        <f t="shared" si="7"/>
        <v>339.60239999999999</v>
      </c>
    </row>
    <row r="58" spans="1:14" s="1" customFormat="1" x14ac:dyDescent="0.25">
      <c r="A58" s="115">
        <v>9</v>
      </c>
      <c r="B58" s="60" t="s">
        <v>37</v>
      </c>
      <c r="C58" s="61">
        <v>0.23</v>
      </c>
      <c r="D58" s="83">
        <f>Input!$C$12</f>
        <v>989.52</v>
      </c>
      <c r="E58" s="94">
        <f t="shared" si="4"/>
        <v>227.58960000000002</v>
      </c>
      <c r="F58" s="61">
        <v>0.17</v>
      </c>
      <c r="G58" s="83">
        <f>Input!$C$13</f>
        <v>1979.04</v>
      </c>
      <c r="H58" s="94">
        <f t="shared" si="5"/>
        <v>336.43680000000001</v>
      </c>
      <c r="I58" s="61">
        <v>0.17</v>
      </c>
      <c r="J58" s="83">
        <f>Input!$C$14</f>
        <v>1840.5</v>
      </c>
      <c r="K58" s="94">
        <f t="shared" si="6"/>
        <v>312.88500000000005</v>
      </c>
      <c r="L58" s="61">
        <v>0.14000000000000001</v>
      </c>
      <c r="M58" s="95">
        <f>Input!$C$15</f>
        <v>2830.02</v>
      </c>
      <c r="N58" s="94">
        <f t="shared" si="7"/>
        <v>396.20280000000002</v>
      </c>
    </row>
    <row r="59" spans="1:14" s="1" customFormat="1" x14ac:dyDescent="0.25">
      <c r="A59" s="115">
        <v>10</v>
      </c>
      <c r="B59" s="60" t="s">
        <v>38</v>
      </c>
      <c r="C59" s="61">
        <v>0.27</v>
      </c>
      <c r="D59" s="83">
        <f>Input!$C$12</f>
        <v>989.52</v>
      </c>
      <c r="E59" s="94">
        <f t="shared" si="4"/>
        <v>267.17040000000003</v>
      </c>
      <c r="F59" s="61">
        <v>0.21</v>
      </c>
      <c r="G59" s="83">
        <f>Input!$C$13</f>
        <v>1979.04</v>
      </c>
      <c r="H59" s="94">
        <f t="shared" si="5"/>
        <v>415.59839999999997</v>
      </c>
      <c r="I59" s="61">
        <v>0.21</v>
      </c>
      <c r="J59" s="83">
        <f>Input!$C$14</f>
        <v>1840.5</v>
      </c>
      <c r="K59" s="94">
        <f t="shared" si="6"/>
        <v>386.505</v>
      </c>
      <c r="L59" s="61">
        <v>0.17</v>
      </c>
      <c r="M59" s="95">
        <f>Input!$C$15</f>
        <v>2830.02</v>
      </c>
      <c r="N59" s="94">
        <f t="shared" si="7"/>
        <v>481.10340000000002</v>
      </c>
    </row>
    <row r="60" spans="1:14" s="1" customFormat="1" x14ac:dyDescent="0.25">
      <c r="A60" s="115">
        <v>11</v>
      </c>
      <c r="B60" s="60" t="s">
        <v>39</v>
      </c>
      <c r="C60" s="61">
        <v>0.28999999999999998</v>
      </c>
      <c r="D60" s="83">
        <f>Input!$C$12</f>
        <v>989.52</v>
      </c>
      <c r="E60" s="94">
        <f t="shared" si="4"/>
        <v>286.96079999999995</v>
      </c>
      <c r="F60" s="61">
        <v>0.23</v>
      </c>
      <c r="G60" s="83">
        <f>Input!$C$13</f>
        <v>1979.04</v>
      </c>
      <c r="H60" s="94">
        <f t="shared" si="5"/>
        <v>455.17920000000004</v>
      </c>
      <c r="I60" s="61">
        <v>0.23</v>
      </c>
      <c r="J60" s="83">
        <f>Input!$C$14</f>
        <v>1840.5</v>
      </c>
      <c r="K60" s="94">
        <f t="shared" si="6"/>
        <v>423.315</v>
      </c>
      <c r="L60" s="61">
        <v>0.19</v>
      </c>
      <c r="M60" s="95">
        <f>Input!$C$15</f>
        <v>2830.02</v>
      </c>
      <c r="N60" s="94">
        <f t="shared" si="7"/>
        <v>537.7038</v>
      </c>
    </row>
    <row r="61" spans="1:14" s="1" customFormat="1" x14ac:dyDescent="0.25">
      <c r="A61" s="115">
        <v>12</v>
      </c>
      <c r="B61" s="60" t="s">
        <v>40</v>
      </c>
      <c r="C61" s="61">
        <v>0.32</v>
      </c>
      <c r="D61" s="83">
        <f>Input!$C$12</f>
        <v>989.52</v>
      </c>
      <c r="E61" s="94">
        <f t="shared" si="4"/>
        <v>316.64640000000003</v>
      </c>
      <c r="F61" s="61">
        <v>0.26</v>
      </c>
      <c r="G61" s="83">
        <f>Input!$C$13</f>
        <v>1979.04</v>
      </c>
      <c r="H61" s="94">
        <f t="shared" si="5"/>
        <v>514.55039999999997</v>
      </c>
      <c r="I61" s="61">
        <v>0.26</v>
      </c>
      <c r="J61" s="83">
        <f>Input!$C$14</f>
        <v>1840.5</v>
      </c>
      <c r="K61" s="94">
        <f t="shared" si="6"/>
        <v>478.53000000000003</v>
      </c>
      <c r="L61" s="61">
        <v>0.22</v>
      </c>
      <c r="M61" s="95">
        <f>Input!$C$15</f>
        <v>2830.02</v>
      </c>
      <c r="N61" s="94">
        <f t="shared" si="7"/>
        <v>622.60440000000006</v>
      </c>
    </row>
    <row r="62" spans="1:14" s="1" customFormat="1" x14ac:dyDescent="0.25">
      <c r="A62" s="115">
        <v>13</v>
      </c>
      <c r="B62" s="60" t="s">
        <v>41</v>
      </c>
      <c r="C62" s="61">
        <v>0.33</v>
      </c>
      <c r="D62" s="83">
        <f>Input!$C$12</f>
        <v>989.52</v>
      </c>
      <c r="E62" s="94">
        <f t="shared" si="4"/>
        <v>326.54160000000002</v>
      </c>
      <c r="F62" s="61">
        <v>0.27</v>
      </c>
      <c r="G62" s="83">
        <f>Input!$C$13</f>
        <v>1979.04</v>
      </c>
      <c r="H62" s="94">
        <f t="shared" si="5"/>
        <v>534.34080000000006</v>
      </c>
      <c r="I62" s="61">
        <v>0.27</v>
      </c>
      <c r="J62" s="83">
        <f>Input!$C$14</f>
        <v>1840.5</v>
      </c>
      <c r="K62" s="94">
        <f t="shared" si="6"/>
        <v>496.93500000000006</v>
      </c>
      <c r="L62" s="61">
        <v>0.23</v>
      </c>
      <c r="M62" s="95">
        <f>Input!$C$15</f>
        <v>2830.02</v>
      </c>
      <c r="N62" s="94">
        <f t="shared" si="7"/>
        <v>650.90460000000007</v>
      </c>
    </row>
    <row r="63" spans="1:14" s="1" customFormat="1" x14ac:dyDescent="0.25">
      <c r="A63" s="115">
        <v>14</v>
      </c>
      <c r="B63" s="60" t="s">
        <v>42</v>
      </c>
      <c r="C63" s="61">
        <v>0.34</v>
      </c>
      <c r="D63" s="83">
        <f>Input!$C$12</f>
        <v>989.52</v>
      </c>
      <c r="E63" s="94">
        <f t="shared" si="4"/>
        <v>336.43680000000001</v>
      </c>
      <c r="F63" s="61">
        <v>0.28000000000000003</v>
      </c>
      <c r="G63" s="83">
        <f>Input!$C$13</f>
        <v>1979.04</v>
      </c>
      <c r="H63" s="94">
        <f t="shared" si="5"/>
        <v>554.13120000000004</v>
      </c>
      <c r="I63" s="61">
        <v>0.28000000000000003</v>
      </c>
      <c r="J63" s="83">
        <f>Input!$C$14</f>
        <v>1840.5</v>
      </c>
      <c r="K63" s="94">
        <f t="shared" si="6"/>
        <v>515.34</v>
      </c>
      <c r="L63" s="61">
        <v>0.24</v>
      </c>
      <c r="M63" s="95">
        <f>Input!$C$15</f>
        <v>2830.02</v>
      </c>
      <c r="N63" s="94">
        <f t="shared" si="7"/>
        <v>679.20479999999998</v>
      </c>
    </row>
    <row r="64" spans="1:14" s="1" customFormat="1" x14ac:dyDescent="0.25">
      <c r="A64" s="115">
        <v>15</v>
      </c>
      <c r="B64" s="60" t="s">
        <v>43</v>
      </c>
      <c r="C64" s="61">
        <v>0.34</v>
      </c>
      <c r="D64" s="83">
        <f>Input!$C$12</f>
        <v>989.52</v>
      </c>
      <c r="E64" s="94">
        <f t="shared" si="4"/>
        <v>336.43680000000001</v>
      </c>
      <c r="F64" s="61">
        <v>0.3</v>
      </c>
      <c r="G64" s="83">
        <f>Input!$C$13</f>
        <v>1979.04</v>
      </c>
      <c r="H64" s="94">
        <f t="shared" si="5"/>
        <v>593.71199999999999</v>
      </c>
      <c r="I64" s="61">
        <v>0.3</v>
      </c>
      <c r="J64" s="83">
        <f>Input!$C$14</f>
        <v>1840.5</v>
      </c>
      <c r="K64" s="94">
        <f t="shared" si="6"/>
        <v>552.15</v>
      </c>
      <c r="L64" s="61">
        <v>0.26</v>
      </c>
      <c r="M64" s="95">
        <f>Input!$C$15</f>
        <v>2830.02</v>
      </c>
      <c r="N64" s="94">
        <f t="shared" si="7"/>
        <v>735.80520000000001</v>
      </c>
    </row>
    <row r="65" spans="1:14" s="1" customFormat="1" x14ac:dyDescent="0.25">
      <c r="A65" s="115">
        <v>16</v>
      </c>
      <c r="B65" s="62" t="s">
        <v>44</v>
      </c>
      <c r="C65" s="61">
        <v>0.34</v>
      </c>
      <c r="D65" s="83">
        <f>Input!$C$12</f>
        <v>989.52</v>
      </c>
      <c r="E65" s="94">
        <f t="shared" si="4"/>
        <v>336.43680000000001</v>
      </c>
      <c r="F65" s="61">
        <v>0.3</v>
      </c>
      <c r="G65" s="83">
        <f>Input!$C$13</f>
        <v>1979.04</v>
      </c>
      <c r="H65" s="94">
        <f t="shared" si="5"/>
        <v>593.71199999999999</v>
      </c>
      <c r="I65" s="61">
        <v>0.3</v>
      </c>
      <c r="J65" s="83">
        <f>Input!$C$14</f>
        <v>1840.5</v>
      </c>
      <c r="K65" s="94">
        <f t="shared" si="6"/>
        <v>552.15</v>
      </c>
      <c r="L65" s="61">
        <v>0.28000000000000003</v>
      </c>
      <c r="M65" s="95">
        <f>Input!$C$15</f>
        <v>2830.02</v>
      </c>
      <c r="N65" s="94">
        <f t="shared" si="7"/>
        <v>792.40560000000005</v>
      </c>
    </row>
    <row r="66" spans="1:14" s="1" customFormat="1" x14ac:dyDescent="0.25">
      <c r="A66" s="115">
        <v>17</v>
      </c>
      <c r="B66" s="60" t="s">
        <v>45</v>
      </c>
      <c r="C66" s="61">
        <v>0.35</v>
      </c>
      <c r="D66" s="83">
        <f>Input!$C$12</f>
        <v>989.52</v>
      </c>
      <c r="E66" s="94">
        <f t="shared" si="4"/>
        <v>346.33199999999999</v>
      </c>
      <c r="F66" s="61">
        <v>0.3</v>
      </c>
      <c r="G66" s="83">
        <f>Input!$C$13</f>
        <v>1979.04</v>
      </c>
      <c r="H66" s="94">
        <f t="shared" si="5"/>
        <v>593.71199999999999</v>
      </c>
      <c r="I66" s="61">
        <v>0.3</v>
      </c>
      <c r="J66" s="83">
        <f>Input!$C$14</f>
        <v>1840.5</v>
      </c>
      <c r="K66" s="94">
        <f t="shared" si="6"/>
        <v>552.15</v>
      </c>
      <c r="L66" s="61">
        <v>0.28999999999999998</v>
      </c>
      <c r="M66" s="95">
        <f>Input!$C$15</f>
        <v>2830.02</v>
      </c>
      <c r="N66" s="94">
        <f t="shared" si="7"/>
        <v>820.70579999999995</v>
      </c>
    </row>
    <row r="67" spans="1:14" s="1" customFormat="1" x14ac:dyDescent="0.25">
      <c r="A67" s="115">
        <v>18</v>
      </c>
      <c r="B67" s="60" t="s">
        <v>46</v>
      </c>
      <c r="C67" s="61">
        <v>0.35</v>
      </c>
      <c r="D67" s="83">
        <f>Input!$C$12</f>
        <v>989.52</v>
      </c>
      <c r="E67" s="94">
        <f t="shared" si="4"/>
        <v>346.33199999999999</v>
      </c>
      <c r="F67" s="61">
        <v>0.35</v>
      </c>
      <c r="G67" s="83">
        <f>Input!$C$13</f>
        <v>1979.04</v>
      </c>
      <c r="H67" s="94">
        <f t="shared" si="5"/>
        <v>692.66399999999999</v>
      </c>
      <c r="I67" s="61">
        <v>0.35</v>
      </c>
      <c r="J67" s="83">
        <f>Input!$C$14</f>
        <v>1840.5</v>
      </c>
      <c r="K67" s="94">
        <f t="shared" si="6"/>
        <v>644.17499999999995</v>
      </c>
      <c r="L67" s="61">
        <v>0.32</v>
      </c>
      <c r="M67" s="95">
        <f>Input!$C$15</f>
        <v>2830.02</v>
      </c>
      <c r="N67" s="94">
        <f t="shared" si="7"/>
        <v>905.60640000000001</v>
      </c>
    </row>
    <row r="68" spans="1:14" s="1" customFormat="1" x14ac:dyDescent="0.25">
      <c r="A68" s="115">
        <v>19</v>
      </c>
      <c r="B68" s="60" t="s">
        <v>47</v>
      </c>
      <c r="C68" s="61">
        <v>0.35</v>
      </c>
      <c r="D68" s="83">
        <f>Input!$C$12</f>
        <v>989.52</v>
      </c>
      <c r="E68" s="94">
        <f t="shared" si="4"/>
        <v>346.33199999999999</v>
      </c>
      <c r="F68" s="61">
        <v>0.35</v>
      </c>
      <c r="G68" s="83">
        <f>Input!$C$13</f>
        <v>1979.04</v>
      </c>
      <c r="H68" s="94">
        <f t="shared" si="5"/>
        <v>692.66399999999999</v>
      </c>
      <c r="I68" s="61">
        <v>0.35</v>
      </c>
      <c r="J68" s="83">
        <f>Input!$C$14</f>
        <v>1840.5</v>
      </c>
      <c r="K68" s="94">
        <f t="shared" si="6"/>
        <v>644.17499999999995</v>
      </c>
      <c r="L68" s="61">
        <v>0.32</v>
      </c>
      <c r="M68" s="95">
        <f>Input!$C$15</f>
        <v>2830.02</v>
      </c>
      <c r="N68" s="94">
        <f t="shared" si="7"/>
        <v>905.60640000000001</v>
      </c>
    </row>
    <row r="69" spans="1:14" s="1" customFormat="1" ht="15.75" thickBot="1" x14ac:dyDescent="0.3">
      <c r="A69" s="115">
        <v>20</v>
      </c>
      <c r="B69" s="63" t="s">
        <v>48</v>
      </c>
      <c r="C69" s="64">
        <v>0.35</v>
      </c>
      <c r="D69" s="88">
        <f>Input!$C$12</f>
        <v>989.52</v>
      </c>
      <c r="E69" s="96">
        <f>C69*D69</f>
        <v>346.33199999999999</v>
      </c>
      <c r="F69" s="64">
        <v>0.35</v>
      </c>
      <c r="G69" s="88">
        <f>Input!$C$13</f>
        <v>1979.04</v>
      </c>
      <c r="H69" s="96">
        <f>F69*G69</f>
        <v>692.66399999999999</v>
      </c>
      <c r="I69" s="64">
        <v>0.35</v>
      </c>
      <c r="J69" s="88">
        <f>Input!$C$14</f>
        <v>1840.5</v>
      </c>
      <c r="K69" s="96">
        <f>I69*J69</f>
        <v>644.17499999999995</v>
      </c>
      <c r="L69" s="64">
        <v>0.35</v>
      </c>
      <c r="M69" s="97">
        <f>Input!$C$15</f>
        <v>2830.02</v>
      </c>
      <c r="N69" s="96">
        <f>L69*M69</f>
        <v>990.50699999999995</v>
      </c>
    </row>
    <row r="70" spans="1:14" s="1" customFormat="1" ht="15.75" thickBot="1" x14ac:dyDescent="0.3">
      <c r="A70" s="114"/>
    </row>
    <row r="71" spans="1:14" s="1" customFormat="1" ht="22.5" customHeight="1" thickBot="1" x14ac:dyDescent="0.3">
      <c r="A71" s="125" t="s">
        <v>4</v>
      </c>
      <c r="B71" s="101" t="str">
        <f>Input!D11</f>
        <v>OAMC 10</v>
      </c>
    </row>
    <row r="72" spans="1:14" s="1" customFormat="1" ht="26.1" customHeight="1" thickBot="1" x14ac:dyDescent="0.3">
      <c r="A72" s="126" t="s">
        <v>80</v>
      </c>
      <c r="B72" s="116" t="s">
        <v>77</v>
      </c>
    </row>
    <row r="73" spans="1:14" s="1" customFormat="1" ht="29.45" customHeight="1" thickBot="1" x14ac:dyDescent="0.3">
      <c r="A73" s="127" t="s">
        <v>82</v>
      </c>
      <c r="B73" s="117" t="s">
        <v>127</v>
      </c>
      <c r="C73" s="146" t="s">
        <v>12</v>
      </c>
      <c r="D73" s="147"/>
      <c r="E73" s="148"/>
      <c r="F73" s="146" t="s">
        <v>13</v>
      </c>
      <c r="G73" s="147"/>
      <c r="H73" s="148"/>
      <c r="I73" s="146" t="s">
        <v>14</v>
      </c>
      <c r="J73" s="147"/>
      <c r="K73" s="148"/>
      <c r="L73" s="146" t="s">
        <v>15</v>
      </c>
      <c r="M73" s="147"/>
      <c r="N73" s="148"/>
    </row>
    <row r="74" spans="1:14" s="1" customFormat="1" ht="26.25" thickBot="1" x14ac:dyDescent="0.3">
      <c r="A74" s="115" t="s">
        <v>16</v>
      </c>
      <c r="B74" s="55" t="s">
        <v>17</v>
      </c>
      <c r="C74" s="56" t="s">
        <v>18</v>
      </c>
      <c r="D74" s="72" t="s">
        <v>19</v>
      </c>
      <c r="E74" s="73" t="s">
        <v>20</v>
      </c>
      <c r="F74" s="56" t="s">
        <v>18</v>
      </c>
      <c r="G74" s="72" t="s">
        <v>19</v>
      </c>
      <c r="H74" s="73" t="s">
        <v>20</v>
      </c>
      <c r="I74" s="56" t="s">
        <v>18</v>
      </c>
      <c r="J74" s="72" t="s">
        <v>19</v>
      </c>
      <c r="K74" s="73" t="s">
        <v>20</v>
      </c>
      <c r="L74" s="56" t="s">
        <v>18</v>
      </c>
      <c r="M74" s="74" t="s">
        <v>19</v>
      </c>
      <c r="N74" s="75" t="s">
        <v>20</v>
      </c>
    </row>
    <row r="75" spans="1:14" s="1" customFormat="1" ht="13.5" customHeight="1" x14ac:dyDescent="0.25">
      <c r="A75" s="115">
        <v>1</v>
      </c>
      <c r="B75" s="91" t="s">
        <v>29</v>
      </c>
      <c r="C75" s="92">
        <f>IF($B$72='Contribution Structures'!$H$3,'Contribution Structures'!C4,IF($B$72='Contribution Structures'!$H$4,'Contribution Structures'!C27,IF($B$72='Contribution Structures'!$H$5,'Contribution Structures'!C50,IF($B$72='Contribution Structures'!$H$6,'Contribution Structures'!C73,IF($B$72='Contribution Structures'!$H$7,'Contribution Structures'!C96,IF($B$72='Contribution Structures'!$H$8,'Contribution Structures'!C119,IF($B$72='Contribution Structures'!$H$9,'Contribution Structures'!C142)))))))</f>
        <v>4.4999999999999998E-2</v>
      </c>
      <c r="D75" s="78">
        <f>Input!$D$12</f>
        <v>1111.8</v>
      </c>
      <c r="E75" s="79">
        <f>(C75*HLOOKUP($B$73,Input!$D$11:$M$15, 2, FALSE))+(D75-HLOOKUP($B$73,Input!$D$11:$M$15, 2, FALSE))</f>
        <v>50.030999999999999</v>
      </c>
      <c r="F75" s="92">
        <f>IF($B$72='Contribution Structures'!$H$3, 'Contribution Structures'!D4, IF($B$72='Contribution Structures'!$H$4,'Contribution Structures'!D27, IF($B$72='Contribution Structures'!$H$5,'Contribution Structures'!D50, IF($B$72='Contribution Structures'!$H$6, 'Contribution Structures'!D73, IF($B$72='Contribution Structures'!$H$7, 'Contribution Structures'!D96, IF($B$72='Contribution Structures'!$H$8, 'Contribution Structures'!D119, IF($B$72='Contribution Structures'!$H$9, 'Contribution Structures'!D142)))))))</f>
        <v>3.5000000000000003E-2</v>
      </c>
      <c r="G75" s="78">
        <f>Input!$D$13</f>
        <v>2223.61</v>
      </c>
      <c r="H75" s="79">
        <f>(F75*HLOOKUP($B$73,Input!$D$11:$M$15, 3, FALSE))+(G75-HLOOKUP($B$73,Input!$D$11:$M$15, 3, FALSE))</f>
        <v>77.826350000000005</v>
      </c>
      <c r="I75" s="92">
        <f>IF($B$72='Contribution Structures'!$H$3, 'Contribution Structures'!E4, IF($B$72='Contribution Structures'!$H$4,'Contribution Structures'!E27, IF($B$72='Contribution Structures'!$H$5,'Contribution Structures'!E50, IF($B$72='Contribution Structures'!$H$6, 'Contribution Structures'!E73, IF($B$72='Contribution Structures'!$H$7, 'Contribution Structures'!E96, IF($B$72='Contribution Structures'!$H$8, 'Contribution Structures'!E119, IF($B$72='Contribution Structures'!$H$9, 'Contribution Structures'!E142)))))))</f>
        <v>3.5000000000000003E-2</v>
      </c>
      <c r="J75" s="78">
        <f>Input!$D$14</f>
        <v>2067.9499999999998</v>
      </c>
      <c r="K75" s="79">
        <f>(I75*HLOOKUP($B$73,Input!$D$11:$M$15, 4, FALSE))+(J75-HLOOKUP($B$73,Input!$D$11:$M$15, 4, FALSE))</f>
        <v>72.378249999999994</v>
      </c>
      <c r="L75" s="92">
        <f>IF($B$72='Contribution Structures'!$H$3, 'Contribution Structures'!F4, IF($B$72='Contribution Structures'!$H$4,'Contribution Structures'!F27, IF($B$72='Contribution Structures'!$H$5,'Contribution Structures'!F50, IF($B$72='Contribution Structures'!$H$6, 'Contribution Structures'!F73, IF($B$72='Contribution Structures'!$H$7, 'Contribution Structures'!F96, IF($B$72='Contribution Structures'!$H$8, 'Contribution Structures'!F119, IF($B$72='Contribution Structures'!$H$9, 'Contribution Structures'!F142)))))))</f>
        <v>0.03</v>
      </c>
      <c r="M75" s="93">
        <f>Input!$D$15</f>
        <v>3179.76</v>
      </c>
      <c r="N75" s="79">
        <f>(L75*HLOOKUP($B$73,Input!$D$11:$M$15, 5, FALSE))+(M75-HLOOKUP($B$73,Input!$D$11:$M$15, 5, FALSE))</f>
        <v>95.392800000000008</v>
      </c>
    </row>
    <row r="76" spans="1:14" s="1" customFormat="1" ht="13.5" customHeight="1" x14ac:dyDescent="0.25">
      <c r="A76" s="115">
        <v>2</v>
      </c>
      <c r="B76" s="60" t="s">
        <v>30</v>
      </c>
      <c r="C76" s="58">
        <f>IF($B$72='Contribution Structures'!$H$3,'Contribution Structures'!C5,IF($B$72='Contribution Structures'!$H$4,'Contribution Structures'!C28,IF($B$72='Contribution Structures'!$H$5,'Contribution Structures'!C51,IF($B$72='Contribution Structures'!$H$6,'Contribution Structures'!C74,IF($B$72='Contribution Structures'!$H$7,'Contribution Structures'!C97,IF($B$72='Contribution Structures'!$H$8,'Contribution Structures'!C120,IF($B$72='Contribution Structures'!$H$9,'Contribution Structures'!C143)))))))</f>
        <v>5.5E-2</v>
      </c>
      <c r="D76" s="83">
        <f>Input!$D$12</f>
        <v>1111.8</v>
      </c>
      <c r="E76" s="84">
        <f>(C76*HLOOKUP($B$73,Input!$D$11:$M$15, 2, FALSE))+(D76-HLOOKUP($B$73,Input!$D$11:$M$15, 2, FALSE))</f>
        <v>61.149000000000001</v>
      </c>
      <c r="F76" s="61">
        <f>IF($B$72='Contribution Structures'!$H$3, 'Contribution Structures'!D5, IF($B$72='Contribution Structures'!$H$4,'Contribution Structures'!D28, IF($B$72='Contribution Structures'!$H$5,'Contribution Structures'!D51, IF($B$72='Contribution Structures'!$H$6, 'Contribution Structures'!D74, IF($B$72='Contribution Structures'!$H$7, 'Contribution Structures'!D97, IF($B$72='Contribution Structures'!$H$8, 'Contribution Structures'!D120, IF($B$72='Contribution Structures'!$H$9, 'Contribution Structures'!D143)))))))</f>
        <v>3.5000000000000003E-2</v>
      </c>
      <c r="G76" s="83">
        <f>Input!$D$13</f>
        <v>2223.61</v>
      </c>
      <c r="H76" s="84">
        <f>(F76*HLOOKUP($B$73,Input!$D$11:$M$15, 3, FALSE))+(G76-HLOOKUP($B$73,Input!$D$11:$M$15, 3, FALSE))</f>
        <v>77.826350000000005</v>
      </c>
      <c r="I76" s="61">
        <f>IF($B$72='Contribution Structures'!$H$3, 'Contribution Structures'!E5, IF($B$72='Contribution Structures'!$H$4,'Contribution Structures'!E28, IF($B$72='Contribution Structures'!$H$5,'Contribution Structures'!E51, IF($B$72='Contribution Structures'!$H$6, 'Contribution Structures'!E74, IF($B$72='Contribution Structures'!$H$7, 'Contribution Structures'!E97, IF($B$72='Contribution Structures'!$H$8, 'Contribution Structures'!E120, IF($B$72='Contribution Structures'!$H$9, 'Contribution Structures'!E143)))))))</f>
        <v>3.5000000000000003E-2</v>
      </c>
      <c r="J76" s="83">
        <f>Input!$D$14</f>
        <v>2067.9499999999998</v>
      </c>
      <c r="K76" s="84">
        <f>(I76*HLOOKUP($B$73,Input!$D$11:$M$15, 4, FALSE))+(J76-HLOOKUP($B$73,Input!$D$11:$M$15, 4, FALSE))</f>
        <v>72.378249999999994</v>
      </c>
      <c r="L76" s="61">
        <f>IF($B$72='Contribution Structures'!$H$3, 'Contribution Structures'!F5, IF($B$72='Contribution Structures'!$H$4,'Contribution Structures'!F28, IF($B$72='Contribution Structures'!$H$5,'Contribution Structures'!F51, IF($B$72='Contribution Structures'!$H$6, 'Contribution Structures'!F74, IF($B$72='Contribution Structures'!$H$7, 'Contribution Structures'!F97, IF($B$72='Contribution Structures'!$H$8, 'Contribution Structures'!F120, IF($B$72='Contribution Structures'!$H$9, 'Contribution Structures'!F143)))))))</f>
        <v>0.03</v>
      </c>
      <c r="M76" s="95">
        <f>Input!$D$15</f>
        <v>3179.76</v>
      </c>
      <c r="N76" s="84">
        <f>(L76*HLOOKUP($B$73,Input!$D$11:$M$15, 5, FALSE))+(M76-HLOOKUP($B$73,Input!$D$11:$M$15, 5, FALSE))</f>
        <v>95.392800000000008</v>
      </c>
    </row>
    <row r="77" spans="1:14" s="1" customFormat="1" ht="13.5" customHeight="1" x14ac:dyDescent="0.25">
      <c r="A77" s="115">
        <v>3</v>
      </c>
      <c r="B77" s="60" t="s">
        <v>31</v>
      </c>
      <c r="C77" s="61">
        <f>IF($B$72='Contribution Structures'!$H$3,'Contribution Structures'!C6,IF($B$72='Contribution Structures'!$H$4,'Contribution Structures'!C29,IF($B$72='Contribution Structures'!$H$5,'Contribution Structures'!C52,IF($B$72='Contribution Structures'!$H$6,'Contribution Structures'!C75,IF($B$72='Contribution Structures'!$H$7,'Contribution Structures'!C98,IF($B$72='Contribution Structures'!$H$8,'Contribution Structures'!C121,IF($B$72='Contribution Structures'!$H$9,'Contribution Structures'!C144)))))))</f>
        <v>7.4999999999999997E-2</v>
      </c>
      <c r="D77" s="83">
        <f>Input!$D$12</f>
        <v>1111.8</v>
      </c>
      <c r="E77" s="94">
        <f>(C77*HLOOKUP($B$73,Input!$D$11:$M$15, 2, FALSE))+(D77-HLOOKUP($B$73,Input!$D$11:$M$15, 2, FALSE))</f>
        <v>83.384999999999991</v>
      </c>
      <c r="F77" s="61">
        <f>IF($B$72='Contribution Structures'!$H$3, 'Contribution Structures'!D6, IF($B$72='Contribution Structures'!$H$4,'Contribution Structures'!D29, IF($B$72='Contribution Structures'!$H$5,'Contribution Structures'!D52, IF($B$72='Contribution Structures'!$H$6, 'Contribution Structures'!D75, IF($B$72='Contribution Structures'!$H$7, 'Contribution Structures'!D98, IF($B$72='Contribution Structures'!$H$8, 'Contribution Structures'!D121, IF($B$72='Contribution Structures'!$H$9, 'Contribution Structures'!D144)))))))</f>
        <v>4.4999999999999998E-2</v>
      </c>
      <c r="G77" s="83">
        <f>Input!$D$13</f>
        <v>2223.61</v>
      </c>
      <c r="H77" s="84">
        <f>(F77*HLOOKUP($B$73,Input!$D$11:$M$15, 3, FALSE))+(G77-HLOOKUP($B$73,Input!$D$11:$M$15, 3, FALSE))</f>
        <v>100.06245</v>
      </c>
      <c r="I77" s="61">
        <f>IF($B$72='Contribution Structures'!$H$3, 'Contribution Structures'!E6, IF($B$72='Contribution Structures'!$H$4,'Contribution Structures'!E29, IF($B$72='Contribution Structures'!$H$5,'Contribution Structures'!E52, IF($B$72='Contribution Structures'!$H$6, 'Contribution Structures'!E75, IF($B$72='Contribution Structures'!$H$7, 'Contribution Structures'!E98, IF($B$72='Contribution Structures'!$H$8, 'Contribution Structures'!E121, IF($B$72='Contribution Structures'!$H$9, 'Contribution Structures'!E144)))))))</f>
        <v>4.4999999999999998E-2</v>
      </c>
      <c r="J77" s="83">
        <f>Input!$D$14</f>
        <v>2067.9499999999998</v>
      </c>
      <c r="K77" s="84">
        <f>(I77*HLOOKUP($B$73,Input!$D$11:$M$15, 4, FALSE))+(J77-HLOOKUP($B$73,Input!$D$11:$M$15, 4, FALSE))</f>
        <v>93.057749999999984</v>
      </c>
      <c r="L77" s="61">
        <f>IF($B$72='Contribution Structures'!$H$3, 'Contribution Structures'!F6, IF($B$72='Contribution Structures'!$H$4,'Contribution Structures'!F29, IF($B$72='Contribution Structures'!$H$5,'Contribution Structures'!F52, IF($B$72='Contribution Structures'!$H$6, 'Contribution Structures'!F75, IF($B$72='Contribution Structures'!$H$7, 'Contribution Structures'!F98, IF($B$72='Contribution Structures'!$H$8, 'Contribution Structures'!F121, IF($B$72='Contribution Structures'!$H$9, 'Contribution Structures'!F144)))))))</f>
        <v>0.04</v>
      </c>
      <c r="M77" s="95">
        <f>Input!$D$15</f>
        <v>3179.76</v>
      </c>
      <c r="N77" s="84">
        <f>(L77*HLOOKUP($B$73,Input!$D$11:$M$15, 5, FALSE))+(M77-HLOOKUP($B$73,Input!$D$11:$M$15, 5, FALSE))</f>
        <v>127.19040000000001</v>
      </c>
    </row>
    <row r="78" spans="1:14" s="1" customFormat="1" x14ac:dyDescent="0.25">
      <c r="A78" s="115">
        <v>4</v>
      </c>
      <c r="B78" s="60" t="s">
        <v>32</v>
      </c>
      <c r="C78" s="61">
        <f>IF($B$72='Contribution Structures'!$H$3,'Contribution Structures'!C7,IF($B$72='Contribution Structures'!$H$4,'Contribution Structures'!C30,IF($B$72='Contribution Structures'!$H$5,'Contribution Structures'!C53,IF($B$72='Contribution Structures'!$H$6,'Contribution Structures'!C76,IF($B$72='Contribution Structures'!$H$7,'Contribution Structures'!C99,IF($B$72='Contribution Structures'!$H$8,'Contribution Structures'!C122,IF($B$72='Contribution Structures'!$H$9,'Contribution Structures'!C145)))))))</f>
        <v>0.1</v>
      </c>
      <c r="D78" s="83">
        <f>Input!$D$12</f>
        <v>1111.8</v>
      </c>
      <c r="E78" s="94">
        <f>(C78*HLOOKUP($B$73,Input!$D$11:$M$15, 2, FALSE))+(D78-HLOOKUP($B$73,Input!$D$11:$M$15, 2, FALSE))</f>
        <v>111.18</v>
      </c>
      <c r="F78" s="61">
        <f>IF($B$72='Contribution Structures'!$H$3, 'Contribution Structures'!D7, IF($B$72='Contribution Structures'!$H$4,'Contribution Structures'!D30, IF($B$72='Contribution Structures'!$H$5,'Contribution Structures'!D53, IF($B$72='Contribution Structures'!$H$6, 'Contribution Structures'!D76, IF($B$72='Contribution Structures'!$H$7, 'Contribution Structures'!D99, IF($B$72='Contribution Structures'!$H$8, 'Contribution Structures'!D122, IF($B$72='Contribution Structures'!$H$9, 'Contribution Structures'!D145)))))))</f>
        <v>0.06</v>
      </c>
      <c r="G78" s="83">
        <f>Input!$D$13</f>
        <v>2223.61</v>
      </c>
      <c r="H78" s="84">
        <f>(F78*HLOOKUP($B$73,Input!$D$11:$M$15, 3, FALSE))+(G78-HLOOKUP($B$73,Input!$D$11:$M$15, 3, FALSE))</f>
        <v>133.41660000000002</v>
      </c>
      <c r="I78" s="61">
        <f>IF($B$72='Contribution Structures'!$H$3, 'Contribution Structures'!E7, IF($B$72='Contribution Structures'!$H$4,'Contribution Structures'!E30, IF($B$72='Contribution Structures'!$H$5,'Contribution Structures'!E53, IF($B$72='Contribution Structures'!$H$6, 'Contribution Structures'!E76, IF($B$72='Contribution Structures'!$H$7, 'Contribution Structures'!E99, IF($B$72='Contribution Structures'!$H$8, 'Contribution Structures'!E122, IF($B$72='Contribution Structures'!$H$9, 'Contribution Structures'!E145)))))))</f>
        <v>0.06</v>
      </c>
      <c r="J78" s="83">
        <f>Input!$D$14</f>
        <v>2067.9499999999998</v>
      </c>
      <c r="K78" s="84">
        <f>(I78*HLOOKUP($B$73,Input!$D$11:$M$15, 4, FALSE))+(J78-HLOOKUP($B$73,Input!$D$11:$M$15, 4, FALSE))</f>
        <v>124.07699999999998</v>
      </c>
      <c r="L78" s="61">
        <f>IF($B$72='Contribution Structures'!$H$3, 'Contribution Structures'!F7, IF($B$72='Contribution Structures'!$H$4,'Contribution Structures'!F30, IF($B$72='Contribution Structures'!$H$5,'Contribution Structures'!F53, IF($B$72='Contribution Structures'!$H$6, 'Contribution Structures'!F76, IF($B$72='Contribution Structures'!$H$7, 'Contribution Structures'!F99, IF($B$72='Contribution Structures'!$H$8, 'Contribution Structures'!F122, IF($B$72='Contribution Structures'!$H$9, 'Contribution Structures'!F145)))))))</f>
        <v>0.05</v>
      </c>
      <c r="M78" s="95">
        <f>Input!$D$15</f>
        <v>3179.76</v>
      </c>
      <c r="N78" s="84">
        <f>(L78*HLOOKUP($B$73,Input!$D$11:$M$15, 5, FALSE))+(M78-HLOOKUP($B$73,Input!$D$11:$M$15, 5, FALSE))</f>
        <v>158.98800000000003</v>
      </c>
    </row>
    <row r="79" spans="1:14" s="1" customFormat="1" ht="13.5" customHeight="1" x14ac:dyDescent="0.25">
      <c r="A79" s="115">
        <v>5</v>
      </c>
      <c r="B79" s="60" t="s">
        <v>33</v>
      </c>
      <c r="C79" s="61">
        <f>IF($B$72='Contribution Structures'!$H$3,'Contribution Structures'!C8,IF($B$72='Contribution Structures'!$H$4,'Contribution Structures'!C31,IF($B$72='Contribution Structures'!$H$5,'Contribution Structures'!C54,IF($B$72='Contribution Structures'!$H$6,'Contribution Structures'!C77,IF($B$72='Contribution Structures'!$H$7,'Contribution Structures'!C100,IF($B$72='Contribution Structures'!$H$8,'Contribution Structures'!C123,IF($B$72='Contribution Structures'!$H$9,'Contribution Structures'!C146)))))))</f>
        <v>0.11</v>
      </c>
      <c r="D79" s="83">
        <f>Input!$D$12</f>
        <v>1111.8</v>
      </c>
      <c r="E79" s="94">
        <f>(C79*HLOOKUP($B$73,Input!$D$11:$M$15, 2, FALSE))+(D79-HLOOKUP($B$73,Input!$D$11:$M$15, 2, FALSE))</f>
        <v>122.298</v>
      </c>
      <c r="F79" s="61">
        <f>IF($B$72='Contribution Structures'!$H$3, 'Contribution Structures'!D8, IF($B$72='Contribution Structures'!$H$4,'Contribution Structures'!D31, IF($B$72='Contribution Structures'!$H$5,'Contribution Structures'!D54, IF($B$72='Contribution Structures'!$H$6, 'Contribution Structures'!D77, IF($B$72='Contribution Structures'!$H$7, 'Contribution Structures'!D100, IF($B$72='Contribution Structures'!$H$8, 'Contribution Structures'!D123, IF($B$72='Contribution Structures'!$H$9, 'Contribution Structures'!D146)))))))</f>
        <v>7.0000000000000007E-2</v>
      </c>
      <c r="G79" s="83">
        <f>Input!$D$13</f>
        <v>2223.61</v>
      </c>
      <c r="H79" s="84">
        <f>(F79*HLOOKUP($B$73,Input!$D$11:$M$15, 3, FALSE))+(G79-HLOOKUP($B$73,Input!$D$11:$M$15, 3, FALSE))</f>
        <v>155.65270000000001</v>
      </c>
      <c r="I79" s="61">
        <f>IF($B$72='Contribution Structures'!$H$3, 'Contribution Structures'!E8, IF($B$72='Contribution Structures'!$H$4,'Contribution Structures'!E31, IF($B$72='Contribution Structures'!$H$5,'Contribution Structures'!E54, IF($B$72='Contribution Structures'!$H$6, 'Contribution Structures'!E77, IF($B$72='Contribution Structures'!$H$7, 'Contribution Structures'!E100, IF($B$72='Contribution Structures'!$H$8, 'Contribution Structures'!E123, IF($B$72='Contribution Structures'!$H$9, 'Contribution Structures'!E146)))))))</f>
        <v>7.0000000000000007E-2</v>
      </c>
      <c r="J79" s="83">
        <f>Input!$D$14</f>
        <v>2067.9499999999998</v>
      </c>
      <c r="K79" s="84">
        <f>(I79*HLOOKUP($B$73,Input!$D$11:$M$15, 4, FALSE))+(J79-HLOOKUP($B$73,Input!$D$11:$M$15, 4, FALSE))</f>
        <v>144.75649999999999</v>
      </c>
      <c r="L79" s="61">
        <f>IF($B$72='Contribution Structures'!$H$3, 'Contribution Structures'!F8, IF($B$72='Contribution Structures'!$H$4,'Contribution Structures'!F31, IF($B$72='Contribution Structures'!$H$5,'Contribution Structures'!F54, IF($B$72='Contribution Structures'!$H$6, 'Contribution Structures'!F77, IF($B$72='Contribution Structures'!$H$7, 'Contribution Structures'!F100, IF($B$72='Contribution Structures'!$H$8, 'Contribution Structures'!F123, IF($B$72='Contribution Structures'!$H$9, 'Contribution Structures'!F146)))))))</f>
        <v>0.06</v>
      </c>
      <c r="M79" s="95">
        <f>Input!$D$15</f>
        <v>3179.76</v>
      </c>
      <c r="N79" s="84">
        <f>(L79*HLOOKUP($B$73,Input!$D$11:$M$15, 5, FALSE))+(M79-HLOOKUP($B$73,Input!$D$11:$M$15, 5, FALSE))</f>
        <v>190.78560000000002</v>
      </c>
    </row>
    <row r="80" spans="1:14" s="1" customFormat="1" ht="13.5" customHeight="1" x14ac:dyDescent="0.25">
      <c r="A80" s="115">
        <v>6</v>
      </c>
      <c r="B80" s="60" t="s">
        <v>34</v>
      </c>
      <c r="C80" s="61">
        <f>IF($B$72='Contribution Structures'!$H$3,'Contribution Structures'!C9,IF($B$72='Contribution Structures'!$H$4,'Contribution Structures'!C32,IF($B$72='Contribution Structures'!$H$5,'Contribution Structures'!C55,IF($B$72='Contribution Structures'!$H$6,'Contribution Structures'!C78,IF($B$72='Contribution Structures'!$H$7,'Contribution Structures'!C101,IF($B$72='Contribution Structures'!$H$8,'Contribution Structures'!C124,IF($B$72='Contribution Structures'!$H$9,'Contribution Structures'!C147)))))))</f>
        <v>0.12</v>
      </c>
      <c r="D80" s="83">
        <f>Input!$D$12</f>
        <v>1111.8</v>
      </c>
      <c r="E80" s="94">
        <f>(C80*HLOOKUP($B$73,Input!$D$11:$M$15, 2, FALSE))+(D80-HLOOKUP($B$73,Input!$D$11:$M$15, 2, FALSE))</f>
        <v>133.416</v>
      </c>
      <c r="F80" s="61">
        <f>IF($B$72='Contribution Structures'!$H$3, 'Contribution Structures'!D9, IF($B$72='Contribution Structures'!$H$4,'Contribution Structures'!D32, IF($B$72='Contribution Structures'!$H$5,'Contribution Structures'!D55, IF($B$72='Contribution Structures'!$H$6, 'Contribution Structures'!D78, IF($B$72='Contribution Structures'!$H$7, 'Contribution Structures'!D101, IF($B$72='Contribution Structures'!$H$8, 'Contribution Structures'!D124, IF($B$72='Contribution Structures'!$H$9, 'Contribution Structures'!D147)))))))</f>
        <v>0.08</v>
      </c>
      <c r="G80" s="83">
        <f>Input!$D$13</f>
        <v>2223.61</v>
      </c>
      <c r="H80" s="84">
        <f>(F80*HLOOKUP($B$73,Input!$D$11:$M$15, 3, FALSE))+(G80-HLOOKUP($B$73,Input!$D$11:$M$15, 3, FALSE))</f>
        <v>177.8888</v>
      </c>
      <c r="I80" s="61">
        <f>IF($B$72='Contribution Structures'!$H$3, 'Contribution Structures'!E9, IF($B$72='Contribution Structures'!$H$4,'Contribution Structures'!E32, IF($B$72='Contribution Structures'!$H$5,'Contribution Structures'!E55, IF($B$72='Contribution Structures'!$H$6, 'Contribution Structures'!E78, IF($B$72='Contribution Structures'!$H$7, 'Contribution Structures'!E101, IF($B$72='Contribution Structures'!$H$8, 'Contribution Structures'!E124, IF($B$72='Contribution Structures'!$H$9, 'Contribution Structures'!E147)))))))</f>
        <v>0.08</v>
      </c>
      <c r="J80" s="83">
        <f>Input!$D$14</f>
        <v>2067.9499999999998</v>
      </c>
      <c r="K80" s="84">
        <f>(I80*HLOOKUP($B$73,Input!$D$11:$M$15, 4, FALSE))+(J80-HLOOKUP($B$73,Input!$D$11:$M$15, 4, FALSE))</f>
        <v>165.43599999999998</v>
      </c>
      <c r="L80" s="61">
        <f>IF($B$72='Contribution Structures'!$H$3, 'Contribution Structures'!F9, IF($B$72='Contribution Structures'!$H$4,'Contribution Structures'!F32, IF($B$72='Contribution Structures'!$H$5,'Contribution Structures'!F55, IF($B$72='Contribution Structures'!$H$6, 'Contribution Structures'!F78, IF($B$72='Contribution Structures'!$H$7, 'Contribution Structures'!F101, IF($B$72='Contribution Structures'!$H$8, 'Contribution Structures'!F124, IF($B$72='Contribution Structures'!$H$9, 'Contribution Structures'!F147)))))))</f>
        <v>7.0000000000000007E-2</v>
      </c>
      <c r="M80" s="95">
        <f>Input!$D$15</f>
        <v>3179.76</v>
      </c>
      <c r="N80" s="84">
        <f>(L80*HLOOKUP($B$73,Input!$D$11:$M$15, 5, FALSE))+(M80-HLOOKUP($B$73,Input!$D$11:$M$15, 5, FALSE))</f>
        <v>222.58320000000003</v>
      </c>
    </row>
    <row r="81" spans="1:14" s="1" customFormat="1" ht="13.5" customHeight="1" x14ac:dyDescent="0.25">
      <c r="A81" s="115">
        <v>7</v>
      </c>
      <c r="B81" s="60" t="s">
        <v>35</v>
      </c>
      <c r="C81" s="61">
        <f>IF($B$72='Contribution Structures'!$H$3,'Contribution Structures'!C10,IF($B$72='Contribution Structures'!$H$4,'Contribution Structures'!C33,IF($B$72='Contribution Structures'!$H$5,'Contribution Structures'!C56,IF($B$72='Contribution Structures'!$H$6,'Contribution Structures'!C79,IF($B$72='Contribution Structures'!$H$7,'Contribution Structures'!C102,IF($B$72='Contribution Structures'!$H$8,'Contribution Structures'!C125,IF($B$72='Contribution Structures'!$H$9,'Contribution Structures'!C148)))))))</f>
        <v>0.14000000000000001</v>
      </c>
      <c r="D81" s="83">
        <f>Input!$D$12</f>
        <v>1111.8</v>
      </c>
      <c r="E81" s="94">
        <f>(C81*HLOOKUP($B$73,Input!$D$11:$M$15, 2, FALSE))+(D81-HLOOKUP($B$73,Input!$D$11:$M$15, 2, FALSE))</f>
        <v>155.65200000000002</v>
      </c>
      <c r="F81" s="61">
        <f>IF($B$72='Contribution Structures'!$H$3, 'Contribution Structures'!D10, IF($B$72='Contribution Structures'!$H$4,'Contribution Structures'!D33, IF($B$72='Contribution Structures'!$H$5,'Contribution Structures'!D56, IF($B$72='Contribution Structures'!$H$6, 'Contribution Structures'!D79, IF($B$72='Contribution Structures'!$H$7, 'Contribution Structures'!D102, IF($B$72='Contribution Structures'!$H$8, 'Contribution Structures'!D125, IF($B$72='Contribution Structures'!$H$9, 'Contribution Structures'!D148)))))))</f>
        <v>0.1</v>
      </c>
      <c r="G81" s="83">
        <f>Input!$D$13</f>
        <v>2223.61</v>
      </c>
      <c r="H81" s="84">
        <f>(F81*HLOOKUP($B$73,Input!$D$11:$M$15, 3, FALSE))+(G81-HLOOKUP($B$73,Input!$D$11:$M$15, 3, FALSE))</f>
        <v>222.36100000000002</v>
      </c>
      <c r="I81" s="61">
        <f>IF($B$72='Contribution Structures'!$H$3, 'Contribution Structures'!E10, IF($B$72='Contribution Structures'!$H$4,'Contribution Structures'!E33, IF($B$72='Contribution Structures'!$H$5,'Contribution Structures'!E56, IF($B$72='Contribution Structures'!$H$6, 'Contribution Structures'!E79, IF($B$72='Contribution Structures'!$H$7, 'Contribution Structures'!E102, IF($B$72='Contribution Structures'!$H$8, 'Contribution Structures'!E125, IF($B$72='Contribution Structures'!$H$9, 'Contribution Structures'!E148)))))))</f>
        <v>0.1</v>
      </c>
      <c r="J81" s="83">
        <f>Input!$D$14</f>
        <v>2067.9499999999998</v>
      </c>
      <c r="K81" s="84">
        <f>(I81*HLOOKUP($B$73,Input!$D$11:$M$15, 4, FALSE))+(J81-HLOOKUP($B$73,Input!$D$11:$M$15, 4, FALSE))</f>
        <v>206.79499999999999</v>
      </c>
      <c r="L81" s="61">
        <f>IF($B$72='Contribution Structures'!$H$3, 'Contribution Structures'!F10, IF($B$72='Contribution Structures'!$H$4,'Contribution Structures'!F33, IF($B$72='Contribution Structures'!$H$5,'Contribution Structures'!F56, IF($B$72='Contribution Structures'!$H$6, 'Contribution Structures'!F79, IF($B$72='Contribution Structures'!$H$7, 'Contribution Structures'!F102, IF($B$72='Contribution Structures'!$H$8, 'Contribution Structures'!F125, IF($B$72='Contribution Structures'!$H$9, 'Contribution Structures'!F148)))))))</f>
        <v>0.09</v>
      </c>
      <c r="M81" s="95">
        <f>Input!$D$15</f>
        <v>3179.76</v>
      </c>
      <c r="N81" s="84">
        <f>(L81*HLOOKUP($B$73,Input!$D$11:$M$15, 5, FALSE))+(M81-HLOOKUP($B$73,Input!$D$11:$M$15, 5, FALSE))</f>
        <v>286.17840000000001</v>
      </c>
    </row>
    <row r="82" spans="1:14" s="1" customFormat="1" x14ac:dyDescent="0.25">
      <c r="A82" s="115">
        <v>8</v>
      </c>
      <c r="B82" s="60" t="s">
        <v>36</v>
      </c>
      <c r="C82" s="61">
        <f>IF($B$72='Contribution Structures'!$H$3,'Contribution Structures'!C11,IF($B$72='Contribution Structures'!$H$4,'Contribution Structures'!C34,IF($B$72='Contribution Structures'!$H$5,'Contribution Structures'!C57,IF($B$72='Contribution Structures'!$H$6,'Contribution Structures'!C80,IF($B$72='Contribution Structures'!$H$7,'Contribution Structures'!C103,IF($B$72='Contribution Structures'!$H$8,'Contribution Structures'!C126,IF($B$72='Contribution Structures'!$H$9,'Contribution Structures'!C149)))))))</f>
        <v>0.2</v>
      </c>
      <c r="D82" s="83">
        <f>Input!$D$12</f>
        <v>1111.8</v>
      </c>
      <c r="E82" s="94">
        <f>(C82*HLOOKUP($B$73,Input!$D$11:$M$15, 2, FALSE))+(D82-HLOOKUP($B$73,Input!$D$11:$M$15, 2, FALSE))</f>
        <v>222.36</v>
      </c>
      <c r="F82" s="61">
        <f>IF($B$72='Contribution Structures'!$H$3, 'Contribution Structures'!D11, IF($B$72='Contribution Structures'!$H$4,'Contribution Structures'!D34, IF($B$72='Contribution Structures'!$H$5,'Contribution Structures'!D57, IF($B$72='Contribution Structures'!$H$6, 'Contribution Structures'!D80, IF($B$72='Contribution Structures'!$H$7, 'Contribution Structures'!D103, IF($B$72='Contribution Structures'!$H$8, 'Contribution Structures'!D126, IF($B$72='Contribution Structures'!$H$9, 'Contribution Structures'!D149)))))))</f>
        <v>0.15</v>
      </c>
      <c r="G82" s="83">
        <f>Input!$D$13</f>
        <v>2223.61</v>
      </c>
      <c r="H82" s="84">
        <f>(F82*HLOOKUP($B$73,Input!$D$11:$M$15, 3, FALSE))+(G82-HLOOKUP($B$73,Input!$D$11:$M$15, 3, FALSE))</f>
        <v>333.54149999999998</v>
      </c>
      <c r="I82" s="61">
        <f>IF($B$72='Contribution Structures'!$H$3, 'Contribution Structures'!E11, IF($B$72='Contribution Structures'!$H$4,'Contribution Structures'!E34, IF($B$72='Contribution Structures'!$H$5,'Contribution Structures'!E57, IF($B$72='Contribution Structures'!$H$6, 'Contribution Structures'!E80, IF($B$72='Contribution Structures'!$H$7, 'Contribution Structures'!E103, IF($B$72='Contribution Structures'!$H$8, 'Contribution Structures'!E126, IF($B$72='Contribution Structures'!$H$9, 'Contribution Structures'!E149)))))))</f>
        <v>0.15</v>
      </c>
      <c r="J82" s="83">
        <f>Input!$D$14</f>
        <v>2067.9499999999998</v>
      </c>
      <c r="K82" s="84">
        <f>(I82*HLOOKUP($B$73,Input!$D$11:$M$15, 4, FALSE))+(J82-HLOOKUP($B$73,Input!$D$11:$M$15, 4, FALSE))</f>
        <v>310.19249999999994</v>
      </c>
      <c r="L82" s="61">
        <f>IF($B$72='Contribution Structures'!$H$3, 'Contribution Structures'!F11, IF($B$72='Contribution Structures'!$H$4,'Contribution Structures'!F34, IF($B$72='Contribution Structures'!$H$5,'Contribution Structures'!F57, IF($B$72='Contribution Structures'!$H$6, 'Contribution Structures'!F80, IF($B$72='Contribution Structures'!$H$7, 'Contribution Structures'!F103, IF($B$72='Contribution Structures'!$H$8, 'Contribution Structures'!F126, IF($B$72='Contribution Structures'!$H$9, 'Contribution Structures'!F149)))))))</f>
        <v>0.12</v>
      </c>
      <c r="M82" s="95">
        <f>Input!$D$15</f>
        <v>3179.76</v>
      </c>
      <c r="N82" s="84">
        <f>(L82*HLOOKUP($B$73,Input!$D$11:$M$15, 5, FALSE))+(M82-HLOOKUP($B$73,Input!$D$11:$M$15, 5, FALSE))</f>
        <v>381.57120000000003</v>
      </c>
    </row>
    <row r="83" spans="1:14" s="1" customFormat="1" x14ac:dyDescent="0.25">
      <c r="A83" s="115">
        <v>9</v>
      </c>
      <c r="B83" s="60" t="s">
        <v>37</v>
      </c>
      <c r="C83" s="61">
        <f>IF($B$72='Contribution Structures'!$H$3,'Contribution Structures'!C12,IF($B$72='Contribution Structures'!$H$4,'Contribution Structures'!C35,IF($B$72='Contribution Structures'!$H$5,'Contribution Structures'!C58,IF($B$72='Contribution Structures'!$H$6,'Contribution Structures'!C81,IF($B$72='Contribution Structures'!$H$7,'Contribution Structures'!C104,IF($B$72='Contribution Structures'!$H$8,'Contribution Structures'!C127,IF($B$72='Contribution Structures'!$H$9,'Contribution Structures'!C150)))))))</f>
        <v>0.23</v>
      </c>
      <c r="D83" s="83">
        <f>Input!$D$12</f>
        <v>1111.8</v>
      </c>
      <c r="E83" s="94">
        <f>(C83*HLOOKUP($B$73,Input!$D$11:$M$15, 2, FALSE))+(D83-HLOOKUP($B$73,Input!$D$11:$M$15, 2, FALSE))</f>
        <v>255.714</v>
      </c>
      <c r="F83" s="61">
        <f>IF($B$72='Contribution Structures'!$H$3, 'Contribution Structures'!D12, IF($B$72='Contribution Structures'!$H$4,'Contribution Structures'!D35, IF($B$72='Contribution Structures'!$H$5,'Contribution Structures'!D58, IF($B$72='Contribution Structures'!$H$6, 'Contribution Structures'!D81, IF($B$72='Contribution Structures'!$H$7, 'Contribution Structures'!D104, IF($B$72='Contribution Structures'!$H$8, 'Contribution Structures'!D127, IF($B$72='Contribution Structures'!$H$9, 'Contribution Structures'!D150)))))))</f>
        <v>0.17</v>
      </c>
      <c r="G83" s="83">
        <f>Input!$D$13</f>
        <v>2223.61</v>
      </c>
      <c r="H83" s="84">
        <f>(F83*HLOOKUP($B$73,Input!$D$11:$M$15, 3, FALSE))+(G83-HLOOKUP($B$73,Input!$D$11:$M$15, 3, FALSE))</f>
        <v>378.01370000000003</v>
      </c>
      <c r="I83" s="61">
        <f>IF($B$72='Contribution Structures'!$H$3, 'Contribution Structures'!E12, IF($B$72='Contribution Structures'!$H$4,'Contribution Structures'!E35, IF($B$72='Contribution Structures'!$H$5,'Contribution Structures'!E58, IF($B$72='Contribution Structures'!$H$6, 'Contribution Structures'!E81, IF($B$72='Contribution Structures'!$H$7, 'Contribution Structures'!E104, IF($B$72='Contribution Structures'!$H$8, 'Contribution Structures'!E127, IF($B$72='Contribution Structures'!$H$9, 'Contribution Structures'!E150)))))))</f>
        <v>0.17</v>
      </c>
      <c r="J83" s="83">
        <f>Input!$D$14</f>
        <v>2067.9499999999998</v>
      </c>
      <c r="K83" s="84">
        <f>(I83*HLOOKUP($B$73,Input!$D$11:$M$15, 4, FALSE))+(J83-HLOOKUP($B$73,Input!$D$11:$M$15, 4, FALSE))</f>
        <v>351.55149999999998</v>
      </c>
      <c r="L83" s="61">
        <f>IF($B$72='Contribution Structures'!$H$3, 'Contribution Structures'!F12, IF($B$72='Contribution Structures'!$H$4,'Contribution Structures'!F35, IF($B$72='Contribution Structures'!$H$5,'Contribution Structures'!F58, IF($B$72='Contribution Structures'!$H$6, 'Contribution Structures'!F81, IF($B$72='Contribution Structures'!$H$7, 'Contribution Structures'!F104, IF($B$72='Contribution Structures'!$H$8, 'Contribution Structures'!F127, IF($B$72='Contribution Structures'!$H$9, 'Contribution Structures'!F150)))))))</f>
        <v>0.14000000000000001</v>
      </c>
      <c r="M83" s="95">
        <f>Input!$D$15</f>
        <v>3179.76</v>
      </c>
      <c r="N83" s="84">
        <f>(L83*HLOOKUP($B$73,Input!$D$11:$M$15, 5, FALSE))+(M83-HLOOKUP($B$73,Input!$D$11:$M$15, 5, FALSE))</f>
        <v>445.16640000000007</v>
      </c>
    </row>
    <row r="84" spans="1:14" s="1" customFormat="1" x14ac:dyDescent="0.25">
      <c r="A84" s="115">
        <v>10</v>
      </c>
      <c r="B84" s="60" t="s">
        <v>38</v>
      </c>
      <c r="C84" s="61">
        <f>IF($B$72='Contribution Structures'!$H$3,'Contribution Structures'!C13,IF($B$72='Contribution Structures'!$H$4,'Contribution Structures'!C36,IF($B$72='Contribution Structures'!$H$5,'Contribution Structures'!C59,IF($B$72='Contribution Structures'!$H$6,'Contribution Structures'!C82,IF($B$72='Contribution Structures'!$H$7,'Contribution Structures'!C105,IF($B$72='Contribution Structures'!$H$8,'Contribution Structures'!C128,IF($B$72='Contribution Structures'!$H$9,'Contribution Structures'!C151)))))))</f>
        <v>0.27</v>
      </c>
      <c r="D84" s="83">
        <f>Input!$D$12</f>
        <v>1111.8</v>
      </c>
      <c r="E84" s="94">
        <f>(C84*HLOOKUP($B$73,Input!$D$11:$M$15, 2, FALSE))+(D84-HLOOKUP($B$73,Input!$D$11:$M$15, 2, FALSE))</f>
        <v>300.18600000000004</v>
      </c>
      <c r="F84" s="61">
        <f>IF($B$72='Contribution Structures'!$H$3, 'Contribution Structures'!D13, IF($B$72='Contribution Structures'!$H$4,'Contribution Structures'!D36, IF($B$72='Contribution Structures'!$H$5,'Contribution Structures'!D59, IF($B$72='Contribution Structures'!$H$6, 'Contribution Structures'!D82, IF($B$72='Contribution Structures'!$H$7, 'Contribution Structures'!D105, IF($B$72='Contribution Structures'!$H$8, 'Contribution Structures'!D128, IF($B$72='Contribution Structures'!$H$9, 'Contribution Structures'!D151)))))))</f>
        <v>0.21</v>
      </c>
      <c r="G84" s="83">
        <f>Input!$D$13</f>
        <v>2223.61</v>
      </c>
      <c r="H84" s="84">
        <f>(F84*HLOOKUP($B$73,Input!$D$11:$M$15, 3, FALSE))+(G84-HLOOKUP($B$73,Input!$D$11:$M$15, 3, FALSE))</f>
        <v>466.9581</v>
      </c>
      <c r="I84" s="61">
        <f>IF($B$72='Contribution Structures'!$H$3, 'Contribution Structures'!E13, IF($B$72='Contribution Structures'!$H$4,'Contribution Structures'!E36, IF($B$72='Contribution Structures'!$H$5,'Contribution Structures'!E59, IF($B$72='Contribution Structures'!$H$6, 'Contribution Structures'!E82, IF($B$72='Contribution Structures'!$H$7, 'Contribution Structures'!E105, IF($B$72='Contribution Structures'!$H$8, 'Contribution Structures'!E128, IF($B$72='Contribution Structures'!$H$9, 'Contribution Structures'!E151)))))))</f>
        <v>0.21</v>
      </c>
      <c r="J84" s="83">
        <f>Input!$D$14</f>
        <v>2067.9499999999998</v>
      </c>
      <c r="K84" s="84">
        <f>(I84*HLOOKUP($B$73,Input!$D$11:$M$15, 4, FALSE))+(J84-HLOOKUP($B$73,Input!$D$11:$M$15, 4, FALSE))</f>
        <v>434.26949999999994</v>
      </c>
      <c r="L84" s="61">
        <f>IF($B$72='Contribution Structures'!$H$3, 'Contribution Structures'!F13, IF($B$72='Contribution Structures'!$H$4,'Contribution Structures'!F36, IF($B$72='Contribution Structures'!$H$5,'Contribution Structures'!F59, IF($B$72='Contribution Structures'!$H$6, 'Contribution Structures'!F82, IF($B$72='Contribution Structures'!$H$7, 'Contribution Structures'!F105, IF($B$72='Contribution Structures'!$H$8, 'Contribution Structures'!F128, IF($B$72='Contribution Structures'!$H$9, 'Contribution Structures'!F151)))))))</f>
        <v>0.17</v>
      </c>
      <c r="M84" s="95">
        <f>Input!$D$15</f>
        <v>3179.76</v>
      </c>
      <c r="N84" s="84">
        <f>(L84*HLOOKUP($B$73,Input!$D$11:$M$15, 5, FALSE))+(M84-HLOOKUP($B$73,Input!$D$11:$M$15, 5, FALSE))</f>
        <v>540.55920000000003</v>
      </c>
    </row>
    <row r="85" spans="1:14" s="1" customFormat="1" x14ac:dyDescent="0.25">
      <c r="A85" s="115">
        <v>11</v>
      </c>
      <c r="B85" s="60" t="s">
        <v>39</v>
      </c>
      <c r="C85" s="61">
        <f>IF($B$72='Contribution Structures'!$H$3,'Contribution Structures'!C14,IF($B$72='Contribution Structures'!$H$4,'Contribution Structures'!C37,IF($B$72='Contribution Structures'!$H$5,'Contribution Structures'!C60,IF($B$72='Contribution Structures'!$H$6,'Contribution Structures'!C83,IF($B$72='Contribution Structures'!$H$7,'Contribution Structures'!C106,IF($B$72='Contribution Structures'!$H$8,'Contribution Structures'!C129,IF($B$72='Contribution Structures'!$H$9,'Contribution Structures'!C152)))))))</f>
        <v>0.28999999999999998</v>
      </c>
      <c r="D85" s="83">
        <f>Input!$D$12</f>
        <v>1111.8</v>
      </c>
      <c r="E85" s="94">
        <f>(C85*HLOOKUP($B$73,Input!$D$11:$M$15, 2, FALSE))+(D85-HLOOKUP($B$73,Input!$D$11:$M$15, 2, FALSE))</f>
        <v>322.42199999999997</v>
      </c>
      <c r="F85" s="61">
        <f>IF($B$72='Contribution Structures'!$H$3, 'Contribution Structures'!D14, IF($B$72='Contribution Structures'!$H$4,'Contribution Structures'!D37, IF($B$72='Contribution Structures'!$H$5,'Contribution Structures'!D60, IF($B$72='Contribution Structures'!$H$6, 'Contribution Structures'!D83, IF($B$72='Contribution Structures'!$H$7, 'Contribution Structures'!D106, IF($B$72='Contribution Structures'!$H$8, 'Contribution Structures'!D129, IF($B$72='Contribution Structures'!$H$9, 'Contribution Structures'!D152)))))))</f>
        <v>0.23</v>
      </c>
      <c r="G85" s="83">
        <f>Input!$D$13</f>
        <v>2223.61</v>
      </c>
      <c r="H85" s="84">
        <f>(F85*HLOOKUP($B$73,Input!$D$11:$M$15, 3, FALSE))+(G85-HLOOKUP($B$73,Input!$D$11:$M$15, 3, FALSE))</f>
        <v>511.43030000000005</v>
      </c>
      <c r="I85" s="61">
        <f>IF($B$72='Contribution Structures'!$H$3, 'Contribution Structures'!E14, IF($B$72='Contribution Structures'!$H$4,'Contribution Structures'!E37, IF($B$72='Contribution Structures'!$H$5,'Contribution Structures'!E60, IF($B$72='Contribution Structures'!$H$6, 'Contribution Structures'!E83, IF($B$72='Contribution Structures'!$H$7, 'Contribution Structures'!E106, IF($B$72='Contribution Structures'!$H$8, 'Contribution Structures'!E129, IF($B$72='Contribution Structures'!$H$9, 'Contribution Structures'!E152)))))))</f>
        <v>0.23</v>
      </c>
      <c r="J85" s="83">
        <f>Input!$D$14</f>
        <v>2067.9499999999998</v>
      </c>
      <c r="K85" s="84">
        <f>(I85*HLOOKUP($B$73,Input!$D$11:$M$15, 4, FALSE))+(J85-HLOOKUP($B$73,Input!$D$11:$M$15, 4, FALSE))</f>
        <v>475.62849999999997</v>
      </c>
      <c r="L85" s="61">
        <f>IF($B$72='Contribution Structures'!$H$3, 'Contribution Structures'!F14, IF($B$72='Contribution Structures'!$H$4,'Contribution Structures'!F37, IF($B$72='Contribution Structures'!$H$5,'Contribution Structures'!F60, IF($B$72='Contribution Structures'!$H$6, 'Contribution Structures'!F83, IF($B$72='Contribution Structures'!$H$7, 'Contribution Structures'!F106, IF($B$72='Contribution Structures'!$H$8, 'Contribution Structures'!F129, IF($B$72='Contribution Structures'!$H$9, 'Contribution Structures'!F152)))))))</f>
        <v>0.19</v>
      </c>
      <c r="M85" s="95">
        <f>Input!$D$15</f>
        <v>3179.76</v>
      </c>
      <c r="N85" s="84">
        <f>(L85*HLOOKUP($B$73,Input!$D$11:$M$15, 5, FALSE))+(M85-HLOOKUP($B$73,Input!$D$11:$M$15, 5, FALSE))</f>
        <v>604.15440000000001</v>
      </c>
    </row>
    <row r="86" spans="1:14" s="1" customFormat="1" x14ac:dyDescent="0.25">
      <c r="A86" s="115">
        <v>12</v>
      </c>
      <c r="B86" s="60" t="s">
        <v>40</v>
      </c>
      <c r="C86" s="61">
        <f>IF($B$72='Contribution Structures'!$H$3,'Contribution Structures'!C15,IF($B$72='Contribution Structures'!$H$4,'Contribution Structures'!C38,IF($B$72='Contribution Structures'!$H$5,'Contribution Structures'!C61,IF($B$72='Contribution Structures'!$H$6,'Contribution Structures'!C84,IF($B$72='Contribution Structures'!$H$7,'Contribution Structures'!C107,IF($B$72='Contribution Structures'!$H$8,'Contribution Structures'!C130,IF($B$72='Contribution Structures'!$H$9,'Contribution Structures'!C153)))))))</f>
        <v>0.32</v>
      </c>
      <c r="D86" s="83">
        <f>Input!$D$12</f>
        <v>1111.8</v>
      </c>
      <c r="E86" s="94">
        <f>(C86*HLOOKUP($B$73,Input!$D$11:$M$15, 2, FALSE))+(D86-HLOOKUP($B$73,Input!$D$11:$M$15, 2, FALSE))</f>
        <v>355.77600000000001</v>
      </c>
      <c r="F86" s="61">
        <f>IF($B$72='Contribution Structures'!$H$3, 'Contribution Structures'!D15, IF($B$72='Contribution Structures'!$H$4,'Contribution Structures'!D38, IF($B$72='Contribution Structures'!$H$5,'Contribution Structures'!D61, IF($B$72='Contribution Structures'!$H$6, 'Contribution Structures'!D84, IF($B$72='Contribution Structures'!$H$7, 'Contribution Structures'!D107, IF($B$72='Contribution Structures'!$H$8, 'Contribution Structures'!D130, IF($B$72='Contribution Structures'!$H$9, 'Contribution Structures'!D153)))))))</f>
        <v>0.26</v>
      </c>
      <c r="G86" s="83">
        <f>Input!$D$13</f>
        <v>2223.61</v>
      </c>
      <c r="H86" s="84">
        <f>(F86*HLOOKUP($B$73,Input!$D$11:$M$15, 3, FALSE))+(G86-HLOOKUP($B$73,Input!$D$11:$M$15, 3, FALSE))</f>
        <v>578.1386</v>
      </c>
      <c r="I86" s="61">
        <f>IF($B$72='Contribution Structures'!$H$3, 'Contribution Structures'!E15, IF($B$72='Contribution Structures'!$H$4,'Contribution Structures'!E38, IF($B$72='Contribution Structures'!$H$5,'Contribution Structures'!E61, IF($B$72='Contribution Structures'!$H$6, 'Contribution Structures'!E84, IF($B$72='Contribution Structures'!$H$7, 'Contribution Structures'!E107, IF($B$72='Contribution Structures'!$H$8, 'Contribution Structures'!E130, IF($B$72='Contribution Structures'!$H$9, 'Contribution Structures'!E153)))))))</f>
        <v>0.26</v>
      </c>
      <c r="J86" s="83">
        <f>Input!$D$14</f>
        <v>2067.9499999999998</v>
      </c>
      <c r="K86" s="84">
        <f>(I86*HLOOKUP($B$73,Input!$D$11:$M$15, 4, FALSE))+(J86-HLOOKUP($B$73,Input!$D$11:$M$15, 4, FALSE))</f>
        <v>537.66699999999992</v>
      </c>
      <c r="L86" s="61">
        <f>IF($B$72='Contribution Structures'!$H$3, 'Contribution Structures'!F15, IF($B$72='Contribution Structures'!$H$4,'Contribution Structures'!F38, IF($B$72='Contribution Structures'!$H$5,'Contribution Structures'!F61, IF($B$72='Contribution Structures'!$H$6, 'Contribution Structures'!F84, IF($B$72='Contribution Structures'!$H$7, 'Contribution Structures'!F107, IF($B$72='Contribution Structures'!$H$8, 'Contribution Structures'!F130, IF($B$72='Contribution Structures'!$H$9, 'Contribution Structures'!F153)))))))</f>
        <v>0.22</v>
      </c>
      <c r="M86" s="95">
        <f>Input!$D$15</f>
        <v>3179.76</v>
      </c>
      <c r="N86" s="84">
        <f>(L86*HLOOKUP($B$73,Input!$D$11:$M$15, 5, FALSE))+(M86-HLOOKUP($B$73,Input!$D$11:$M$15, 5, FALSE))</f>
        <v>699.54720000000009</v>
      </c>
    </row>
    <row r="87" spans="1:14" s="1" customFormat="1" x14ac:dyDescent="0.25">
      <c r="A87" s="115">
        <v>13</v>
      </c>
      <c r="B87" s="60" t="s">
        <v>41</v>
      </c>
      <c r="C87" s="61">
        <f>IF($B$72='Contribution Structures'!$H$3,'Contribution Structures'!C16,IF($B$72='Contribution Structures'!$H$4,'Contribution Structures'!C39,IF($B$72='Contribution Structures'!$H$5,'Contribution Structures'!C62,IF($B$72='Contribution Structures'!$H$6,'Contribution Structures'!C85,IF($B$72='Contribution Structures'!$H$7,'Contribution Structures'!C108,IF($B$72='Contribution Structures'!$H$8,'Contribution Structures'!C131,IF($B$72='Contribution Structures'!$H$9,'Contribution Structures'!C154)))))))</f>
        <v>0.33</v>
      </c>
      <c r="D87" s="83">
        <f>Input!$D$12</f>
        <v>1111.8</v>
      </c>
      <c r="E87" s="94">
        <f>(C87*HLOOKUP($B$73,Input!$D$11:$M$15, 2, FALSE))+(D87-HLOOKUP($B$73,Input!$D$11:$M$15, 2, FALSE))</f>
        <v>366.89400000000001</v>
      </c>
      <c r="F87" s="61">
        <f>IF($B$72='Contribution Structures'!$H$3, 'Contribution Structures'!D16, IF($B$72='Contribution Structures'!$H$4,'Contribution Structures'!D39, IF($B$72='Contribution Structures'!$H$5,'Contribution Structures'!D62, IF($B$72='Contribution Structures'!$H$6, 'Contribution Structures'!D85, IF($B$72='Contribution Structures'!$H$7, 'Contribution Structures'!D108, IF($B$72='Contribution Structures'!$H$8, 'Contribution Structures'!D131, IF($B$72='Contribution Structures'!$H$9, 'Contribution Structures'!D154)))))))</f>
        <v>0.27</v>
      </c>
      <c r="G87" s="83">
        <f>Input!$D$13</f>
        <v>2223.61</v>
      </c>
      <c r="H87" s="84">
        <f>(F87*HLOOKUP($B$73,Input!$D$11:$M$15, 3, FALSE))+(G87-HLOOKUP($B$73,Input!$D$11:$M$15, 3, FALSE))</f>
        <v>600.37470000000008</v>
      </c>
      <c r="I87" s="61">
        <f>IF($B$72='Contribution Structures'!$H$3, 'Contribution Structures'!E16, IF($B$72='Contribution Structures'!$H$4,'Contribution Structures'!E39, IF($B$72='Contribution Structures'!$H$5,'Contribution Structures'!E62, IF($B$72='Contribution Structures'!$H$6, 'Contribution Structures'!E85, IF($B$72='Contribution Structures'!$H$7, 'Contribution Structures'!E108, IF($B$72='Contribution Structures'!$H$8, 'Contribution Structures'!E131, IF($B$72='Contribution Structures'!$H$9, 'Contribution Structures'!E154)))))))</f>
        <v>0.27</v>
      </c>
      <c r="J87" s="83">
        <f>Input!$D$14</f>
        <v>2067.9499999999998</v>
      </c>
      <c r="K87" s="84">
        <f>(I87*HLOOKUP($B$73,Input!$D$11:$M$15, 4, FALSE))+(J87-HLOOKUP($B$73,Input!$D$11:$M$15, 4, FALSE))</f>
        <v>558.34649999999999</v>
      </c>
      <c r="L87" s="61">
        <f>IF($B$72='Contribution Structures'!$H$3, 'Contribution Structures'!F16, IF($B$72='Contribution Structures'!$H$4,'Contribution Structures'!F39, IF($B$72='Contribution Structures'!$H$5,'Contribution Structures'!F62, IF($B$72='Contribution Structures'!$H$6, 'Contribution Structures'!F85, IF($B$72='Contribution Structures'!$H$7, 'Contribution Structures'!F108, IF($B$72='Contribution Structures'!$H$8, 'Contribution Structures'!F131, IF($B$72='Contribution Structures'!$H$9, 'Contribution Structures'!F154)))))))</f>
        <v>0.23</v>
      </c>
      <c r="M87" s="95">
        <f>Input!$D$15</f>
        <v>3179.76</v>
      </c>
      <c r="N87" s="84">
        <f>(L87*HLOOKUP($B$73,Input!$D$11:$M$15, 5, FALSE))+(M87-HLOOKUP($B$73,Input!$D$11:$M$15, 5, FALSE))</f>
        <v>731.34480000000008</v>
      </c>
    </row>
    <row r="88" spans="1:14" s="1" customFormat="1" x14ac:dyDescent="0.25">
      <c r="A88" s="115">
        <v>14</v>
      </c>
      <c r="B88" s="60" t="s">
        <v>42</v>
      </c>
      <c r="C88" s="61">
        <f>IF($B$72='Contribution Structures'!$H$3,'Contribution Structures'!C17,IF($B$72='Contribution Structures'!$H$4,'Contribution Structures'!C40,IF($B$72='Contribution Structures'!$H$5,'Contribution Structures'!C63,IF($B$72='Contribution Structures'!$H$6,'Contribution Structures'!C86,IF($B$72='Contribution Structures'!$H$7,'Contribution Structures'!C109,IF($B$72='Contribution Structures'!$H$8,'Contribution Structures'!C132,IF($B$72='Contribution Structures'!$H$9,'Contribution Structures'!C155)))))))</f>
        <v>0.34</v>
      </c>
      <c r="D88" s="83">
        <f>Input!$D$12</f>
        <v>1111.8</v>
      </c>
      <c r="E88" s="94">
        <f>(C88*HLOOKUP($B$73,Input!$D$11:$M$15, 2, FALSE))+(D88-HLOOKUP($B$73,Input!$D$11:$M$15, 2, FALSE))</f>
        <v>378.012</v>
      </c>
      <c r="F88" s="61">
        <f>IF($B$72='Contribution Structures'!$H$3, 'Contribution Structures'!D17, IF($B$72='Contribution Structures'!$H$4,'Contribution Structures'!D40, IF($B$72='Contribution Structures'!$H$5,'Contribution Structures'!D63, IF($B$72='Contribution Structures'!$H$6, 'Contribution Structures'!D86, IF($B$72='Contribution Structures'!$H$7, 'Contribution Structures'!D109, IF($B$72='Contribution Structures'!$H$8, 'Contribution Structures'!D132, IF($B$72='Contribution Structures'!$H$9, 'Contribution Structures'!D155)))))))</f>
        <v>0.28000000000000003</v>
      </c>
      <c r="G88" s="83">
        <f>Input!$D$13</f>
        <v>2223.61</v>
      </c>
      <c r="H88" s="84">
        <f>(F88*HLOOKUP($B$73,Input!$D$11:$M$15, 3, FALSE))+(G88-HLOOKUP($B$73,Input!$D$11:$M$15, 3, FALSE))</f>
        <v>622.61080000000004</v>
      </c>
      <c r="I88" s="61">
        <f>IF($B$72='Contribution Structures'!$H$3, 'Contribution Structures'!E17, IF($B$72='Contribution Structures'!$H$4,'Contribution Structures'!E40, IF($B$72='Contribution Structures'!$H$5,'Contribution Structures'!E63, IF($B$72='Contribution Structures'!$H$6, 'Contribution Structures'!E86, IF($B$72='Contribution Structures'!$H$7, 'Contribution Structures'!E109, IF($B$72='Contribution Structures'!$H$8, 'Contribution Structures'!E132, IF($B$72='Contribution Structures'!$H$9, 'Contribution Structures'!E155)))))))</f>
        <v>0.28000000000000003</v>
      </c>
      <c r="J88" s="83">
        <f>Input!$D$14</f>
        <v>2067.9499999999998</v>
      </c>
      <c r="K88" s="84">
        <f>(I88*HLOOKUP($B$73,Input!$D$11:$M$15, 4, FALSE))+(J88-HLOOKUP($B$73,Input!$D$11:$M$15, 4, FALSE))</f>
        <v>579.02599999999995</v>
      </c>
      <c r="L88" s="61">
        <f>IF($B$72='Contribution Structures'!$H$3, 'Contribution Structures'!F17, IF($B$72='Contribution Structures'!$H$4,'Contribution Structures'!F40, IF($B$72='Contribution Structures'!$H$5,'Contribution Structures'!F63, IF($B$72='Contribution Structures'!$H$6, 'Contribution Structures'!F86, IF($B$72='Contribution Structures'!$H$7, 'Contribution Structures'!F109, IF($B$72='Contribution Structures'!$H$8, 'Contribution Structures'!F132, IF($B$72='Contribution Structures'!$H$9, 'Contribution Structures'!F155)))))))</f>
        <v>0.24</v>
      </c>
      <c r="M88" s="95">
        <f>Input!$D$15</f>
        <v>3179.76</v>
      </c>
      <c r="N88" s="84">
        <f>(L88*HLOOKUP($B$73,Input!$D$11:$M$15, 5, FALSE))+(M88-HLOOKUP($B$73,Input!$D$11:$M$15, 5, FALSE))</f>
        <v>763.14240000000007</v>
      </c>
    </row>
    <row r="89" spans="1:14" s="1" customFormat="1" x14ac:dyDescent="0.25">
      <c r="A89" s="115">
        <v>15</v>
      </c>
      <c r="B89" s="60" t="s">
        <v>43</v>
      </c>
      <c r="C89" s="61">
        <f>IF($B$72='Contribution Structures'!$H$3,'Contribution Structures'!C18,IF($B$72='Contribution Structures'!$H$4,'Contribution Structures'!C41,IF($B$72='Contribution Structures'!$H$5,'Contribution Structures'!C64,IF($B$72='Contribution Structures'!$H$6,'Contribution Structures'!C87,IF($B$72='Contribution Structures'!$H$7,'Contribution Structures'!C110,IF($B$72='Contribution Structures'!$H$8,'Contribution Structures'!C133,IF($B$72='Contribution Structures'!$H$9,'Contribution Structures'!C156)))))))</f>
        <v>0.34</v>
      </c>
      <c r="D89" s="83">
        <f>Input!$D$12</f>
        <v>1111.8</v>
      </c>
      <c r="E89" s="94">
        <f>(C89*HLOOKUP($B$73,Input!$D$11:$M$15, 2, FALSE))+(D89-HLOOKUP($B$73,Input!$D$11:$M$15, 2, FALSE))</f>
        <v>378.012</v>
      </c>
      <c r="F89" s="61">
        <f>IF($B$72='Contribution Structures'!$H$3, 'Contribution Structures'!D18, IF($B$72='Contribution Structures'!$H$4,'Contribution Structures'!D41, IF($B$72='Contribution Structures'!$H$5,'Contribution Structures'!D64, IF($B$72='Contribution Structures'!$H$6, 'Contribution Structures'!D87, IF($B$72='Contribution Structures'!$H$7, 'Contribution Structures'!D110, IF($B$72='Contribution Structures'!$H$8, 'Contribution Structures'!D133, IF($B$72='Contribution Structures'!$H$9, 'Contribution Structures'!D156)))))))</f>
        <v>0.3</v>
      </c>
      <c r="G89" s="83">
        <f>Input!$D$13</f>
        <v>2223.61</v>
      </c>
      <c r="H89" s="84">
        <f>(F89*HLOOKUP($B$73,Input!$D$11:$M$15, 3, FALSE))+(G89-HLOOKUP($B$73,Input!$D$11:$M$15, 3, FALSE))</f>
        <v>667.08299999999997</v>
      </c>
      <c r="I89" s="61">
        <f>IF($B$72='Contribution Structures'!$H$3, 'Contribution Structures'!E18, IF($B$72='Contribution Structures'!$H$4,'Contribution Structures'!E41, IF($B$72='Contribution Structures'!$H$5,'Contribution Structures'!E64, IF($B$72='Contribution Structures'!$H$6, 'Contribution Structures'!E87, IF($B$72='Contribution Structures'!$H$7, 'Contribution Structures'!E110, IF($B$72='Contribution Structures'!$H$8, 'Contribution Structures'!E133, IF($B$72='Contribution Structures'!$H$9, 'Contribution Structures'!E156)))))))</f>
        <v>0.3</v>
      </c>
      <c r="J89" s="83">
        <f>Input!$D$14</f>
        <v>2067.9499999999998</v>
      </c>
      <c r="K89" s="84">
        <f>(I89*HLOOKUP($B$73,Input!$D$11:$M$15, 4, FALSE))+(J89-HLOOKUP($B$73,Input!$D$11:$M$15, 4, FALSE))</f>
        <v>620.38499999999988</v>
      </c>
      <c r="L89" s="61">
        <f>IF($B$72='Contribution Structures'!$H$3, 'Contribution Structures'!F18, IF($B$72='Contribution Structures'!$H$4,'Contribution Structures'!F41, IF($B$72='Contribution Structures'!$H$5,'Contribution Structures'!F64, IF($B$72='Contribution Structures'!$H$6, 'Contribution Structures'!F87, IF($B$72='Contribution Structures'!$H$7, 'Contribution Structures'!F110, IF($B$72='Contribution Structures'!$H$8, 'Contribution Structures'!F133, IF($B$72='Contribution Structures'!$H$9, 'Contribution Structures'!F156)))))))</f>
        <v>0.26</v>
      </c>
      <c r="M89" s="95">
        <f>Input!$D$15</f>
        <v>3179.76</v>
      </c>
      <c r="N89" s="84">
        <f>(L89*HLOOKUP($B$73,Input!$D$11:$M$15, 5, FALSE))+(M89-HLOOKUP($B$73,Input!$D$11:$M$15, 5, FALSE))</f>
        <v>826.73760000000004</v>
      </c>
    </row>
    <row r="90" spans="1:14" s="1" customFormat="1" x14ac:dyDescent="0.25">
      <c r="A90" s="115">
        <v>16</v>
      </c>
      <c r="B90" s="62" t="s">
        <v>44</v>
      </c>
      <c r="C90" s="61">
        <f>IF($B$72='Contribution Structures'!$H$3,'Contribution Structures'!C19,IF($B$72='Contribution Structures'!$H$4,'Contribution Structures'!C42,IF($B$72='Contribution Structures'!$H$5,'Contribution Structures'!C65,IF($B$72='Contribution Structures'!$H$6,'Contribution Structures'!C88,IF($B$72='Contribution Structures'!$H$7,'Contribution Structures'!C111,IF($B$72='Contribution Structures'!$H$8,'Contribution Structures'!C134,IF($B$72='Contribution Structures'!$H$9,'Contribution Structures'!C157)))))))</f>
        <v>0.34</v>
      </c>
      <c r="D90" s="83">
        <f>Input!$D$12</f>
        <v>1111.8</v>
      </c>
      <c r="E90" s="94">
        <f>(C90*HLOOKUP($B$73,Input!$D$11:$M$15, 2, FALSE))+(D90-HLOOKUP($B$73,Input!$D$11:$M$15, 2, FALSE))</f>
        <v>378.012</v>
      </c>
      <c r="F90" s="61">
        <f>IF($B$72='Contribution Structures'!$H$3, 'Contribution Structures'!D19, IF($B$72='Contribution Structures'!$H$4,'Contribution Structures'!D42, IF($B$72='Contribution Structures'!$H$5,'Contribution Structures'!D65, IF($B$72='Contribution Structures'!$H$6, 'Contribution Structures'!D88, IF($B$72='Contribution Structures'!$H$7, 'Contribution Structures'!D111, IF($B$72='Contribution Structures'!$H$8, 'Contribution Structures'!D134, IF($B$72='Contribution Structures'!$H$9, 'Contribution Structures'!D157)))))))</f>
        <v>0.3</v>
      </c>
      <c r="G90" s="83">
        <f>Input!$D$13</f>
        <v>2223.61</v>
      </c>
      <c r="H90" s="84">
        <f>(F90*HLOOKUP($B$73,Input!$D$11:$M$15, 3, FALSE))+(G90-HLOOKUP($B$73,Input!$D$11:$M$15, 3, FALSE))</f>
        <v>667.08299999999997</v>
      </c>
      <c r="I90" s="61">
        <f>IF($B$72='Contribution Structures'!$H$3, 'Contribution Structures'!E19, IF($B$72='Contribution Structures'!$H$4,'Contribution Structures'!E42, IF($B$72='Contribution Structures'!$H$5,'Contribution Structures'!E65, IF($B$72='Contribution Structures'!$H$6, 'Contribution Structures'!E88, IF($B$72='Contribution Structures'!$H$7, 'Contribution Structures'!E111, IF($B$72='Contribution Structures'!$H$8, 'Contribution Structures'!E134, IF($B$72='Contribution Structures'!$H$9, 'Contribution Structures'!E157)))))))</f>
        <v>0.3</v>
      </c>
      <c r="J90" s="83">
        <f>Input!$D$14</f>
        <v>2067.9499999999998</v>
      </c>
      <c r="K90" s="84">
        <f>(I90*HLOOKUP($B$73,Input!$D$11:$M$15, 4, FALSE))+(J90-HLOOKUP($B$73,Input!$D$11:$M$15, 4, FALSE))</f>
        <v>620.38499999999988</v>
      </c>
      <c r="L90" s="61">
        <f>IF($B$72='Contribution Structures'!$H$3, 'Contribution Structures'!F19, IF($B$72='Contribution Structures'!$H$4,'Contribution Structures'!F42, IF($B$72='Contribution Structures'!$H$5,'Contribution Structures'!F65, IF($B$72='Contribution Structures'!$H$6, 'Contribution Structures'!F88, IF($B$72='Contribution Structures'!$H$7, 'Contribution Structures'!F111, IF($B$72='Contribution Structures'!$H$8, 'Contribution Structures'!F134, IF($B$72='Contribution Structures'!$H$9, 'Contribution Structures'!F157)))))))</f>
        <v>0.28000000000000003</v>
      </c>
      <c r="M90" s="95">
        <f>Input!$D$15</f>
        <v>3179.76</v>
      </c>
      <c r="N90" s="84">
        <f>(L90*HLOOKUP($B$73,Input!$D$11:$M$15, 5, FALSE))+(M90-HLOOKUP($B$73,Input!$D$11:$M$15, 5, FALSE))</f>
        <v>890.33280000000013</v>
      </c>
    </row>
    <row r="91" spans="1:14" s="1" customFormat="1" x14ac:dyDescent="0.25">
      <c r="A91" s="115">
        <v>17</v>
      </c>
      <c r="B91" s="60" t="s">
        <v>45</v>
      </c>
      <c r="C91" s="61">
        <f>IF($B$72='Contribution Structures'!$H$3,'Contribution Structures'!C20,IF($B$72='Contribution Structures'!$H$4,'Contribution Structures'!C43,IF($B$72='Contribution Structures'!$H$5,'Contribution Structures'!C66,IF($B$72='Contribution Structures'!$H$6,'Contribution Structures'!C89,IF($B$72='Contribution Structures'!$H$7,'Contribution Structures'!C112,IF($B$72='Contribution Structures'!$H$8,'Contribution Structures'!C135,IF($B$72='Contribution Structures'!$H$9,'Contribution Structures'!C158)))))))</f>
        <v>0.35</v>
      </c>
      <c r="D91" s="83">
        <f>Input!$D$12</f>
        <v>1111.8</v>
      </c>
      <c r="E91" s="94">
        <f>(C91*HLOOKUP($B$73,Input!$D$11:$M$15, 2, FALSE))+(D91-HLOOKUP($B$73,Input!$D$11:$M$15, 2, FALSE))</f>
        <v>389.12999999999994</v>
      </c>
      <c r="F91" s="61">
        <f>IF($B$72='Contribution Structures'!$H$3, 'Contribution Structures'!D20, IF($B$72='Contribution Structures'!$H$4,'Contribution Structures'!D43, IF($B$72='Contribution Structures'!$H$5,'Contribution Structures'!D66, IF($B$72='Contribution Structures'!$H$6, 'Contribution Structures'!D89, IF($B$72='Contribution Structures'!$H$7, 'Contribution Structures'!D112, IF($B$72='Contribution Structures'!$H$8, 'Contribution Structures'!D135, IF($B$72='Contribution Structures'!$H$9, 'Contribution Structures'!D158)))))))</f>
        <v>0.3</v>
      </c>
      <c r="G91" s="83">
        <f>Input!$D$13</f>
        <v>2223.61</v>
      </c>
      <c r="H91" s="84">
        <f>(F91*HLOOKUP($B$73,Input!$D$11:$M$15, 3, FALSE))+(G91-HLOOKUP($B$73,Input!$D$11:$M$15, 3, FALSE))</f>
        <v>667.08299999999997</v>
      </c>
      <c r="I91" s="61">
        <f>IF($B$72='Contribution Structures'!$H$3, 'Contribution Structures'!E20, IF($B$72='Contribution Structures'!$H$4,'Contribution Structures'!E43, IF($B$72='Contribution Structures'!$H$5,'Contribution Structures'!E66, IF($B$72='Contribution Structures'!$H$6, 'Contribution Structures'!E89, IF($B$72='Contribution Structures'!$H$7, 'Contribution Structures'!E112, IF($B$72='Contribution Structures'!$H$8, 'Contribution Structures'!E135, IF($B$72='Contribution Structures'!$H$9, 'Contribution Structures'!E158)))))))</f>
        <v>0.3</v>
      </c>
      <c r="J91" s="83">
        <f>Input!$D$14</f>
        <v>2067.9499999999998</v>
      </c>
      <c r="K91" s="84">
        <f>(I91*HLOOKUP($B$73,Input!$D$11:$M$15, 4, FALSE))+(J91-HLOOKUP($B$73,Input!$D$11:$M$15, 4, FALSE))</f>
        <v>620.38499999999988</v>
      </c>
      <c r="L91" s="61">
        <f>IF($B$72='Contribution Structures'!$H$3, 'Contribution Structures'!F20, IF($B$72='Contribution Structures'!$H$4,'Contribution Structures'!F43, IF($B$72='Contribution Structures'!$H$5,'Contribution Structures'!F66, IF($B$72='Contribution Structures'!$H$6, 'Contribution Structures'!F89, IF($B$72='Contribution Structures'!$H$7, 'Contribution Structures'!F112, IF($B$72='Contribution Structures'!$H$8, 'Contribution Structures'!F135, IF($B$72='Contribution Structures'!$H$9, 'Contribution Structures'!F158)))))))</f>
        <v>0.28999999999999998</v>
      </c>
      <c r="M91" s="95">
        <f>Input!$D$15</f>
        <v>3179.76</v>
      </c>
      <c r="N91" s="84">
        <f>(L91*HLOOKUP($B$73,Input!$D$11:$M$15, 5, FALSE))+(M91-HLOOKUP($B$73,Input!$D$11:$M$15, 5, FALSE))</f>
        <v>922.13040000000001</v>
      </c>
    </row>
    <row r="92" spans="1:14" s="1" customFormat="1" x14ac:dyDescent="0.25">
      <c r="A92" s="115">
        <v>18</v>
      </c>
      <c r="B92" s="60" t="s">
        <v>46</v>
      </c>
      <c r="C92" s="61">
        <f>IF($B$72='Contribution Structures'!$H$3,'Contribution Structures'!C21,IF($B$72='Contribution Structures'!$H$4,'Contribution Structures'!C44,IF($B$72='Contribution Structures'!$H$5,'Contribution Structures'!C67,IF($B$72='Contribution Structures'!$H$6,'Contribution Structures'!C90,IF($B$72='Contribution Structures'!$H$7,'Contribution Structures'!C113,IF($B$72='Contribution Structures'!$H$8,'Contribution Structures'!C136,IF($B$72='Contribution Structures'!$H$9,'Contribution Structures'!C159)))))))</f>
        <v>0.35</v>
      </c>
      <c r="D92" s="83">
        <f>Input!$D$12</f>
        <v>1111.8</v>
      </c>
      <c r="E92" s="94">
        <f>(C92*HLOOKUP($B$73,Input!$D$11:$M$15, 2, FALSE))+(D92-HLOOKUP($B$73,Input!$D$11:$M$15, 2, FALSE))</f>
        <v>389.12999999999994</v>
      </c>
      <c r="F92" s="61">
        <f>IF($B$72='Contribution Structures'!$H$3, 'Contribution Structures'!D21, IF($B$72='Contribution Structures'!$H$4,'Contribution Structures'!D44, IF($B$72='Contribution Structures'!$H$5,'Contribution Structures'!D67, IF($B$72='Contribution Structures'!$H$6, 'Contribution Structures'!D90, IF($B$72='Contribution Structures'!$H$7, 'Contribution Structures'!D113, IF($B$72='Contribution Structures'!$H$8, 'Contribution Structures'!D136, IF($B$72='Contribution Structures'!$H$9, 'Contribution Structures'!D159)))))))</f>
        <v>0.35</v>
      </c>
      <c r="G92" s="83">
        <f>Input!$D$13</f>
        <v>2223.61</v>
      </c>
      <c r="H92" s="84">
        <f>(F92*HLOOKUP($B$73,Input!$D$11:$M$15, 3, FALSE))+(G92-HLOOKUP($B$73,Input!$D$11:$M$15, 3, FALSE))</f>
        <v>778.26350000000002</v>
      </c>
      <c r="I92" s="61">
        <f>IF($B$72='Contribution Structures'!$H$3, 'Contribution Structures'!E21, IF($B$72='Contribution Structures'!$H$4,'Contribution Structures'!E44, IF($B$72='Contribution Structures'!$H$5,'Contribution Structures'!E67, IF($B$72='Contribution Structures'!$H$6, 'Contribution Structures'!E90, IF($B$72='Contribution Structures'!$H$7, 'Contribution Structures'!E113, IF($B$72='Contribution Structures'!$H$8, 'Contribution Structures'!E136, IF($B$72='Contribution Structures'!$H$9, 'Contribution Structures'!E159)))))))</f>
        <v>0.35</v>
      </c>
      <c r="J92" s="83">
        <f>Input!$D$14</f>
        <v>2067.9499999999998</v>
      </c>
      <c r="K92" s="84">
        <f>(I92*HLOOKUP($B$73,Input!$D$11:$M$15, 4, FALSE))+(J92-HLOOKUP($B$73,Input!$D$11:$M$15, 4, FALSE))</f>
        <v>723.78249999999991</v>
      </c>
      <c r="L92" s="61">
        <f>IF($B$72='Contribution Structures'!$H$3, 'Contribution Structures'!F21, IF($B$72='Contribution Structures'!$H$4,'Contribution Structures'!F44, IF($B$72='Contribution Structures'!$H$5,'Contribution Structures'!F67, IF($B$72='Contribution Structures'!$H$6, 'Contribution Structures'!F90, IF($B$72='Contribution Structures'!$H$7, 'Contribution Structures'!F113, IF($B$72='Contribution Structures'!$H$8, 'Contribution Structures'!F136, IF($B$72='Contribution Structures'!$H$9, 'Contribution Structures'!F159)))))))</f>
        <v>0.32</v>
      </c>
      <c r="M92" s="95">
        <f>Input!$D$15</f>
        <v>3179.76</v>
      </c>
      <c r="N92" s="84">
        <f>(L92*HLOOKUP($B$73,Input!$D$11:$M$15, 5, FALSE))+(M92-HLOOKUP($B$73,Input!$D$11:$M$15, 5, FALSE))</f>
        <v>1017.5232000000001</v>
      </c>
    </row>
    <row r="93" spans="1:14" s="1" customFormat="1" x14ac:dyDescent="0.25">
      <c r="A93" s="115">
        <v>19</v>
      </c>
      <c r="B93" s="60" t="s">
        <v>47</v>
      </c>
      <c r="C93" s="61">
        <f>IF($B$72='Contribution Structures'!$H$3,'Contribution Structures'!C22,IF($B$72='Contribution Structures'!$H$4,'Contribution Structures'!C45,IF($B$72='Contribution Structures'!$H$5,'Contribution Structures'!C68,IF($B$72='Contribution Structures'!$H$6,'Contribution Structures'!C91,IF($B$72='Contribution Structures'!$H$7,'Contribution Structures'!C114,IF($B$72='Contribution Structures'!$H$8,'Contribution Structures'!C137,IF($B$72='Contribution Structures'!$H$9,'Contribution Structures'!C160)))))))</f>
        <v>0.35</v>
      </c>
      <c r="D93" s="83">
        <f>Input!$D$12</f>
        <v>1111.8</v>
      </c>
      <c r="E93" s="94">
        <f>(C93*HLOOKUP($B$73,Input!$D$11:$M$15, 2, FALSE))+(D93-HLOOKUP($B$73,Input!$D$11:$M$15, 2, FALSE))</f>
        <v>389.12999999999994</v>
      </c>
      <c r="F93" s="61">
        <f>IF($B$72='Contribution Structures'!$H$3, 'Contribution Structures'!D22, IF($B$72='Contribution Structures'!$H$4,'Contribution Structures'!D45, IF($B$72='Contribution Structures'!$H$5,'Contribution Structures'!D68, IF($B$72='Contribution Structures'!$H$6, 'Contribution Structures'!D91, IF($B$72='Contribution Structures'!$H$7, 'Contribution Structures'!D114, IF($B$72='Contribution Structures'!$H$8, 'Contribution Structures'!D137, IF($B$72='Contribution Structures'!$H$9, 'Contribution Structures'!D160)))))))</f>
        <v>0.35</v>
      </c>
      <c r="G93" s="83">
        <f>Input!$D$13</f>
        <v>2223.61</v>
      </c>
      <c r="H93" s="84">
        <f>(F93*HLOOKUP($B$73,Input!$D$11:$M$15, 3, FALSE))+(G93-HLOOKUP($B$73,Input!$D$11:$M$15, 3, FALSE))</f>
        <v>778.26350000000002</v>
      </c>
      <c r="I93" s="61">
        <f>IF($B$72='Contribution Structures'!$H$3, 'Contribution Structures'!E22, IF($B$72='Contribution Structures'!$H$4,'Contribution Structures'!E45, IF($B$72='Contribution Structures'!$H$5,'Contribution Structures'!E68, IF($B$72='Contribution Structures'!$H$6, 'Contribution Structures'!E91, IF($B$72='Contribution Structures'!$H$7, 'Contribution Structures'!E114, IF($B$72='Contribution Structures'!$H$8, 'Contribution Structures'!E137, IF($B$72='Contribution Structures'!$H$9, 'Contribution Structures'!E160)))))))</f>
        <v>0.35</v>
      </c>
      <c r="J93" s="83">
        <f>Input!$D$14</f>
        <v>2067.9499999999998</v>
      </c>
      <c r="K93" s="84">
        <f>(I93*HLOOKUP($B$73,Input!$D$11:$M$15, 4, FALSE))+(J93-HLOOKUP($B$73,Input!$D$11:$M$15, 4, FALSE))</f>
        <v>723.78249999999991</v>
      </c>
      <c r="L93" s="61">
        <f>IF($B$72='Contribution Structures'!$H$3, 'Contribution Structures'!F22, IF($B$72='Contribution Structures'!$H$4,'Contribution Structures'!F45, IF($B$72='Contribution Structures'!$H$5,'Contribution Structures'!F68, IF($B$72='Contribution Structures'!$H$6, 'Contribution Structures'!F91, IF($B$72='Contribution Structures'!$H$7, 'Contribution Structures'!F114, IF($B$72='Contribution Structures'!$H$8, 'Contribution Structures'!F137, IF($B$72='Contribution Structures'!$H$9, 'Contribution Structures'!F160)))))))</f>
        <v>0.32</v>
      </c>
      <c r="M93" s="95">
        <f>Input!$D$15</f>
        <v>3179.76</v>
      </c>
      <c r="N93" s="84">
        <f>(L93*HLOOKUP($B$73,Input!$D$11:$M$15, 5, FALSE))+(M93-HLOOKUP($B$73,Input!$D$11:$M$15, 5, FALSE))</f>
        <v>1017.5232000000001</v>
      </c>
    </row>
    <row r="94" spans="1:14" s="1" customFormat="1" ht="15.75" thickBot="1" x14ac:dyDescent="0.3">
      <c r="A94" s="115">
        <v>20</v>
      </c>
      <c r="B94" s="63" t="s">
        <v>48</v>
      </c>
      <c r="C94" s="64">
        <f>IF($B$72='Contribution Structures'!$H$3,'Contribution Structures'!C23,IF($B$72='Contribution Structures'!$H$4,'Contribution Structures'!C46,IF($B$72='Contribution Structures'!$H$5,'Contribution Structures'!C69,IF($B$72='Contribution Structures'!$H$6,'Contribution Structures'!C92,IF($B$72='Contribution Structures'!$H$7,'Contribution Structures'!C115,IF($B$72='Contribution Structures'!$H$8,'Contribution Structures'!C138,IF($B$72='Contribution Structures'!$H$9,'Contribution Structures'!C161)))))))</f>
        <v>0.35</v>
      </c>
      <c r="D94" s="88">
        <f>Input!$D$12</f>
        <v>1111.8</v>
      </c>
      <c r="E94" s="96">
        <f>(C94*HLOOKUP($B$73,Input!$D$11:$M$15, 2, FALSE))+(D94-HLOOKUP($B$73,Input!$D$11:$M$15, 2, FALSE))</f>
        <v>389.12999999999994</v>
      </c>
      <c r="F94" s="64">
        <f>IF($B$72='Contribution Structures'!$H$3, 'Contribution Structures'!D23, IF($B$72='Contribution Structures'!$H$4,'Contribution Structures'!D46, IF($B$72='Contribution Structures'!$H$5,'Contribution Structures'!D69, IF($B$72='Contribution Structures'!$H$6, 'Contribution Structures'!D92, IF($B$72='Contribution Structures'!$H$7, 'Contribution Structures'!D115, IF($B$72='Contribution Structures'!$H$8, 'Contribution Structures'!D138, IF($B$72='Contribution Structures'!$H$9, 'Contribution Structures'!D161)))))))</f>
        <v>0.35</v>
      </c>
      <c r="G94" s="88">
        <f>Input!$D$13</f>
        <v>2223.61</v>
      </c>
      <c r="H94" s="96">
        <f>(F94*HLOOKUP($B$73,Input!$D$11:$M$15, 3, FALSE))+(G94-HLOOKUP($B$73,Input!$D$11:$M$15, 3, FALSE))</f>
        <v>778.26350000000002</v>
      </c>
      <c r="I94" s="64">
        <f>IF($B$72='Contribution Structures'!$H$3, 'Contribution Structures'!E23, IF($B$72='Contribution Structures'!$H$4,'Contribution Structures'!E46, IF($B$72='Contribution Structures'!$H$5,'Contribution Structures'!E69, IF($B$72='Contribution Structures'!$H$6, 'Contribution Structures'!E92, IF($B$72='Contribution Structures'!$H$7, 'Contribution Structures'!E115, IF($B$72='Contribution Structures'!$H$8, 'Contribution Structures'!E138, IF($B$72='Contribution Structures'!$H$9, 'Contribution Structures'!E161)))))))</f>
        <v>0.35</v>
      </c>
      <c r="J94" s="88">
        <f>Input!$D$14</f>
        <v>2067.9499999999998</v>
      </c>
      <c r="K94" s="96">
        <f>(I94*HLOOKUP($B$73,Input!$D$11:$M$15, 4, FALSE))+(J94-HLOOKUP($B$73,Input!$D$11:$M$15, 4, FALSE))</f>
        <v>723.78249999999991</v>
      </c>
      <c r="L94" s="64">
        <f>IF($B$72='Contribution Structures'!$H$3, 'Contribution Structures'!F23, IF($B$72='Contribution Structures'!$H$4,'Contribution Structures'!F46, IF($B$72='Contribution Structures'!$H$5,'Contribution Structures'!F69, IF($B$72='Contribution Structures'!$H$6, 'Contribution Structures'!F92, IF($B$72='Contribution Structures'!$H$7, 'Contribution Structures'!F115, IF($B$72='Contribution Structures'!$H$8, 'Contribution Structures'!F138, IF($B$72='Contribution Structures'!$H$9, 'Contribution Structures'!F161)))))))</f>
        <v>0.35</v>
      </c>
      <c r="M94" s="97">
        <f>Input!$D$15</f>
        <v>3179.76</v>
      </c>
      <c r="N94" s="96">
        <f>(L94*HLOOKUP($B$73,Input!$D$11:$M$15, 5, FALSE))+(M94-HLOOKUP($B$73,Input!$D$11:$M$15, 5, FALSE))</f>
        <v>1112.9159999999999</v>
      </c>
    </row>
    <row r="95" spans="1:14" s="1" customFormat="1" ht="15.75" thickBot="1" x14ac:dyDescent="0.3">
      <c r="A95" s="114"/>
    </row>
    <row r="96" spans="1:14" s="1" customFormat="1" ht="22.5" customHeight="1" thickBot="1" x14ac:dyDescent="0.3">
      <c r="A96" s="125" t="s">
        <v>4</v>
      </c>
      <c r="B96" s="101" t="str">
        <f>Input!E11</f>
        <v>OAMC 15</v>
      </c>
    </row>
    <row r="97" spans="1:14" s="1" customFormat="1" ht="26.1" customHeight="1" thickBot="1" x14ac:dyDescent="0.3">
      <c r="A97" s="126" t="s">
        <v>80</v>
      </c>
      <c r="B97" s="116" t="s">
        <v>77</v>
      </c>
    </row>
    <row r="98" spans="1:14" s="1" customFormat="1" ht="29.45" customHeight="1" thickBot="1" x14ac:dyDescent="0.3">
      <c r="A98" s="127" t="s">
        <v>82</v>
      </c>
      <c r="B98" s="117" t="s">
        <v>128</v>
      </c>
      <c r="C98" s="146" t="s">
        <v>12</v>
      </c>
      <c r="D98" s="147"/>
      <c r="E98" s="148"/>
      <c r="F98" s="146" t="s">
        <v>13</v>
      </c>
      <c r="G98" s="147"/>
      <c r="H98" s="148"/>
      <c r="I98" s="146" t="s">
        <v>14</v>
      </c>
      <c r="J98" s="147"/>
      <c r="K98" s="148"/>
      <c r="L98" s="146" t="s">
        <v>15</v>
      </c>
      <c r="M98" s="147"/>
      <c r="N98" s="148"/>
    </row>
    <row r="99" spans="1:14" s="1" customFormat="1" ht="26.25" thickBot="1" x14ac:dyDescent="0.3">
      <c r="A99" s="115" t="s">
        <v>16</v>
      </c>
      <c r="B99" s="55" t="s">
        <v>17</v>
      </c>
      <c r="C99" s="56" t="s">
        <v>18</v>
      </c>
      <c r="D99" s="72" t="s">
        <v>19</v>
      </c>
      <c r="E99" s="73" t="s">
        <v>20</v>
      </c>
      <c r="F99" s="56" t="s">
        <v>18</v>
      </c>
      <c r="G99" s="72" t="s">
        <v>19</v>
      </c>
      <c r="H99" s="73" t="s">
        <v>20</v>
      </c>
      <c r="I99" s="56" t="s">
        <v>18</v>
      </c>
      <c r="J99" s="72" t="s">
        <v>19</v>
      </c>
      <c r="K99" s="73" t="s">
        <v>20</v>
      </c>
      <c r="L99" s="56" t="s">
        <v>18</v>
      </c>
      <c r="M99" s="74" t="s">
        <v>19</v>
      </c>
      <c r="N99" s="75" t="s">
        <v>20</v>
      </c>
    </row>
    <row r="100" spans="1:14" s="1" customFormat="1" ht="13.5" customHeight="1" x14ac:dyDescent="0.25">
      <c r="A100" s="115">
        <v>1</v>
      </c>
      <c r="B100" s="91" t="s">
        <v>29</v>
      </c>
      <c r="C100" s="92">
        <f>IF($B$97 ='Contribution Structures'!$H$3,'Contribution Structures'!C4,IF($B$97='Contribution Structures'!$H$4, 'Contribution Structures'!C27,IF($B$97='Contribution Structures'!$H$5,'Contribution Structures'!C50,IF($B$97='Contribution Structures'!$H$6,'Contribution Structures'!C73,IF($B$97='Contribution Structures'!$H$7,'Contribution Structures'!C96,IF($B$97='Contribution Structures'!$H$8,'Contribution Structures'!C119,IF($B$97='Contribution Structures'!$H$9,'Contribution Structures'!C142)))))))</f>
        <v>4.4999999999999998E-2</v>
      </c>
      <c r="D100" s="78">
        <f>Input!$E$12</f>
        <v>1062.9100000000001</v>
      </c>
      <c r="E100" s="79">
        <f>(C100*HLOOKUP($B$98,Input!$D$11:$M$15, 2, FALSE))+(D100-HLOOKUP($B$98,Input!$D$11:$M$15, 2, FALSE))</f>
        <v>47.830950000000001</v>
      </c>
      <c r="F100" s="92">
        <f>IF($B$97 ='Contribution Structures'!$H$3,'Contribution Structures'!D4,IF($B$97='Contribution Structures'!$H$4, 'Contribution Structures'!D27,IF($B$97='Contribution Structures'!$H$5,'Contribution Structures'!D50,IF($B$97='Contribution Structures'!$H$6,'Contribution Structures'!D73,IF($B$97='Contribution Structures'!$H$7,'Contribution Structures'!D96,IF($B$97='Contribution Structures'!$H$8,'Contribution Structures'!D119,IF($B$97='Contribution Structures'!$H$9,'Contribution Structures'!D142)))))))</f>
        <v>3.5000000000000003E-2</v>
      </c>
      <c r="G100" s="78">
        <f>Input!$E$13</f>
        <v>2125.83</v>
      </c>
      <c r="H100" s="79">
        <f>(F100*HLOOKUP($B$98,Input!$D$11:$M$15, 3, FALSE))+(G100-HLOOKUP($B$98,Input!$D$11:$M$15, 3, FALSE))</f>
        <v>74.404049999999998</v>
      </c>
      <c r="I100" s="92">
        <f>IF($B$97 ='Contribution Structures'!$H$3,'Contribution Structures'!E4,IF($B$97='Contribution Structures'!$H$4, 'Contribution Structures'!E27,IF($B$97='Contribution Structures'!$H$5,'Contribution Structures'!E50,IF($B$97='Contribution Structures'!$H$6,'Contribution Structures'!E73,IF($B$97='Contribution Structures'!$H$7,'Contribution Structures'!E96,IF($B$97='Contribution Structures'!$H$8,'Contribution Structures'!E119,IF($B$97='Contribution Structures'!$H$9,'Contribution Structures'!E142)))))))</f>
        <v>3.5000000000000003E-2</v>
      </c>
      <c r="J100" s="78">
        <f>Input!$E$14</f>
        <v>1977.03</v>
      </c>
      <c r="K100" s="79">
        <f>(I100*HLOOKUP($B$98,Input!$D$11:$M$15, 4, FALSE))+(J100-HLOOKUP($B$98,Input!$D$11:$M$15, 4, FALSE))</f>
        <v>69.19605</v>
      </c>
      <c r="L100" s="92">
        <f>IF($B$97 ='Contribution Structures'!$H$3,'Contribution Structures'!F4,IF($B$97='Contribution Structures'!$H$4, 'Contribution Structures'!F27,IF($B$97='Contribution Structures'!$H$5,'Contribution Structures'!F50,IF($B$97='Contribution Structures'!$H$6,'Contribution Structures'!F73,IF($B$97='Contribution Structures'!$H$7,'Contribution Structures'!F96,IF($B$97='Contribution Structures'!$H$8,'Contribution Structures'!F119,IF($B$97='Contribution Structures'!$H$9,'Contribution Structures'!F142)))))))</f>
        <v>0.03</v>
      </c>
      <c r="M100" s="93">
        <f>Input!$E$15</f>
        <v>3039.93</v>
      </c>
      <c r="N100" s="79">
        <f>(L100*HLOOKUP($B$98,Input!$D$11:$M$15, 5, FALSE))+(M100-HLOOKUP($B$98,Input!$D$11:$M$15, 5, FALSE))</f>
        <v>91.19789999999999</v>
      </c>
    </row>
    <row r="101" spans="1:14" s="1" customFormat="1" ht="13.5" customHeight="1" x14ac:dyDescent="0.25">
      <c r="A101" s="115">
        <v>2</v>
      </c>
      <c r="B101" s="60" t="s">
        <v>30</v>
      </c>
      <c r="C101" s="61">
        <f>IF($B$97 ='Contribution Structures'!$H$3,'Contribution Structures'!C5,IF($B$97='Contribution Structures'!$H$4, 'Contribution Structures'!C28,IF($B$97='Contribution Structures'!$H$5,'Contribution Structures'!C51,IF($B$97='Contribution Structures'!$H$6,'Contribution Structures'!C74,IF($B$97='Contribution Structures'!$H$7,'Contribution Structures'!C97,IF($B$97='Contribution Structures'!$H$8,'Contribution Structures'!C120,IF($B$97='Contribution Structures'!$H$9,'Contribution Structures'!C143)))))))</f>
        <v>5.5E-2</v>
      </c>
      <c r="D101" s="83">
        <f>Input!$E$12</f>
        <v>1062.9100000000001</v>
      </c>
      <c r="E101" s="84">
        <f>(C101*HLOOKUP($B$98,Input!$D$11:$M$15, 2, FALSE))+(D101-HLOOKUP($B$98,Input!$D$11:$M$15, 2, FALSE))</f>
        <v>58.460050000000003</v>
      </c>
      <c r="F101" s="61">
        <f>IF($B$97 ='Contribution Structures'!$H$3,'Contribution Structures'!D5,IF($B$97='Contribution Structures'!$H$4, 'Contribution Structures'!D28,IF($B$97='Contribution Structures'!$H$5,'Contribution Structures'!D51,IF($B$97='Contribution Structures'!$H$6,'Contribution Structures'!D74,IF($B$97='Contribution Structures'!$H$7,'Contribution Structures'!D97,IF($B$97='Contribution Structures'!$H$8,'Contribution Structures'!D120,IF($B$97='Contribution Structures'!$H$9,'Contribution Structures'!D143)))))))</f>
        <v>3.5000000000000003E-2</v>
      </c>
      <c r="G101" s="83">
        <f>Input!$E$13</f>
        <v>2125.83</v>
      </c>
      <c r="H101" s="84">
        <f>(F101*HLOOKUP($B$98,Input!$D$11:$M$15, 3, FALSE))+(G101-HLOOKUP($B$98,Input!$D$11:$M$15, 3, FALSE))</f>
        <v>74.404049999999998</v>
      </c>
      <c r="I101" s="61">
        <f>IF($B$97 ='Contribution Structures'!$H$3,'Contribution Structures'!E5,IF($B$97='Contribution Structures'!$H$4, 'Contribution Structures'!E28,IF($B$97='Contribution Structures'!$H$5,'Contribution Structures'!E51,IF($B$97='Contribution Structures'!$H$6,'Contribution Structures'!E74,IF($B$97='Contribution Structures'!$H$7,'Contribution Structures'!E97,IF($B$97='Contribution Structures'!$H$8,'Contribution Structures'!E120,IF($B$97='Contribution Structures'!$H$9,'Contribution Structures'!E143)))))))</f>
        <v>3.5000000000000003E-2</v>
      </c>
      <c r="J101" s="83">
        <f>Input!$E$14</f>
        <v>1977.03</v>
      </c>
      <c r="K101" s="84">
        <f>(I101*HLOOKUP($B$98,Input!$D$11:$M$15, 4, FALSE))+(J101-HLOOKUP($B$98,Input!$D$11:$M$15, 4, FALSE))</f>
        <v>69.19605</v>
      </c>
      <c r="L101" s="61">
        <f>IF($B$97 ='Contribution Structures'!$H$3,'Contribution Structures'!F5,IF($B$97='Contribution Structures'!$H$4, 'Contribution Structures'!F28,IF($B$97='Contribution Structures'!$H$5,'Contribution Structures'!F51,IF($B$97='Contribution Structures'!$H$6,'Contribution Structures'!F74,IF($B$97='Contribution Structures'!$H$7,'Contribution Structures'!F97,IF($B$97='Contribution Structures'!$H$8,'Contribution Structures'!F120,IF($B$97='Contribution Structures'!$H$9,'Contribution Structures'!F143)))))))</f>
        <v>0.03</v>
      </c>
      <c r="M101" s="95">
        <f>Input!$E$15</f>
        <v>3039.93</v>
      </c>
      <c r="N101" s="84">
        <f>(L101*HLOOKUP($B$98,Input!$D$11:$M$15, 5, FALSE))+(M101-HLOOKUP($B$98,Input!$D$11:$M$15, 5, FALSE))</f>
        <v>91.19789999999999</v>
      </c>
    </row>
    <row r="102" spans="1:14" s="1" customFormat="1" ht="13.5" customHeight="1" x14ac:dyDescent="0.25">
      <c r="A102" s="115">
        <v>3</v>
      </c>
      <c r="B102" s="60" t="s">
        <v>31</v>
      </c>
      <c r="C102" s="61">
        <f>IF($B$97 ='Contribution Structures'!$H$3,'Contribution Structures'!C6,IF($B$97='Contribution Structures'!$H$4, 'Contribution Structures'!C29,IF($B$97='Contribution Structures'!$H$5,'Contribution Structures'!C52,IF($B$97='Contribution Structures'!$H$6,'Contribution Structures'!C75,IF($B$97='Contribution Structures'!$H$7,'Contribution Structures'!C98,IF($B$97='Contribution Structures'!$H$8,'Contribution Structures'!C121,IF($B$97='Contribution Structures'!$H$9,'Contribution Structures'!C144)))))))</f>
        <v>7.4999999999999997E-2</v>
      </c>
      <c r="D102" s="83">
        <f>Input!$E$12</f>
        <v>1062.9100000000001</v>
      </c>
      <c r="E102" s="84">
        <f>(C102*HLOOKUP($B$98,Input!$D$11:$M$15, 2, FALSE))+(D102-HLOOKUP($B$98,Input!$D$11:$M$15, 2, FALSE))</f>
        <v>79.718249999999998</v>
      </c>
      <c r="F102" s="61">
        <f>IF($B$97 ='Contribution Structures'!$H$3,'Contribution Structures'!D6,IF($B$97='Contribution Structures'!$H$4, 'Contribution Structures'!D29,IF($B$97='Contribution Structures'!$H$5,'Contribution Structures'!D52,IF($B$97='Contribution Structures'!$H$6,'Contribution Structures'!D75,IF($B$97='Contribution Structures'!$H$7,'Contribution Structures'!D98,IF($B$97='Contribution Structures'!$H$8,'Contribution Structures'!D121,IF($B$97='Contribution Structures'!$H$9,'Contribution Structures'!D144)))))))</f>
        <v>4.4999999999999998E-2</v>
      </c>
      <c r="G102" s="83">
        <f>Input!$E$13</f>
        <v>2125.83</v>
      </c>
      <c r="H102" s="84">
        <f>(F102*HLOOKUP($B$98,Input!$D$11:$M$15, 3, FALSE))+(G102-HLOOKUP($B$98,Input!$D$11:$M$15, 3, FALSE))</f>
        <v>95.662349999999989</v>
      </c>
      <c r="I102" s="61">
        <f>IF($B$97 ='Contribution Structures'!$H$3,'Contribution Structures'!E6,IF($B$97='Contribution Structures'!$H$4, 'Contribution Structures'!E29,IF($B$97='Contribution Structures'!$H$5,'Contribution Structures'!E52,IF($B$97='Contribution Structures'!$H$6,'Contribution Structures'!E75,IF($B$97='Contribution Structures'!$H$7,'Contribution Structures'!E98,IF($B$97='Contribution Structures'!$H$8,'Contribution Structures'!E121,IF($B$97='Contribution Structures'!$H$9,'Contribution Structures'!E144)))))))</f>
        <v>4.4999999999999998E-2</v>
      </c>
      <c r="J102" s="83">
        <f>Input!$E$14</f>
        <v>1977.03</v>
      </c>
      <c r="K102" s="84">
        <f>(I102*HLOOKUP($B$98,Input!$D$11:$M$15, 4, FALSE))+(J102-HLOOKUP($B$98,Input!$D$11:$M$15, 4, FALSE))</f>
        <v>88.966349999999991</v>
      </c>
      <c r="L102" s="61">
        <f>IF($B$97 ='Contribution Structures'!$H$3,'Contribution Structures'!F6,IF($B$97='Contribution Structures'!$H$4, 'Contribution Structures'!F29,IF($B$97='Contribution Structures'!$H$5,'Contribution Structures'!F52,IF($B$97='Contribution Structures'!$H$6,'Contribution Structures'!F75,IF($B$97='Contribution Structures'!$H$7,'Contribution Structures'!F98,IF($B$97='Contribution Structures'!$H$8,'Contribution Structures'!F121,IF($B$97='Contribution Structures'!$H$9,'Contribution Structures'!F144)))))))</f>
        <v>0.04</v>
      </c>
      <c r="M102" s="95">
        <f>Input!$E$15</f>
        <v>3039.93</v>
      </c>
      <c r="N102" s="84">
        <f>(L102*HLOOKUP($B$98,Input!$D$11:$M$15, 5, FALSE))+(M102-HLOOKUP($B$98,Input!$D$11:$M$15, 5, FALSE))</f>
        <v>121.5972</v>
      </c>
    </row>
    <row r="103" spans="1:14" s="1" customFormat="1" x14ac:dyDescent="0.25">
      <c r="A103" s="115">
        <v>4</v>
      </c>
      <c r="B103" s="60" t="s">
        <v>32</v>
      </c>
      <c r="C103" s="61">
        <f>IF($B$97 ='Contribution Structures'!$H$3,'Contribution Structures'!C7,IF($B$97='Contribution Structures'!$H$4, 'Contribution Structures'!C30,IF($B$97='Contribution Structures'!$H$5,'Contribution Structures'!C53,IF($B$97='Contribution Structures'!$H$6,'Contribution Structures'!C76,IF($B$97='Contribution Structures'!$H$7,'Contribution Structures'!C99,IF($B$97='Contribution Structures'!$H$8,'Contribution Structures'!C122,IF($B$97='Contribution Structures'!$H$9,'Contribution Structures'!C145)))))))</f>
        <v>0.1</v>
      </c>
      <c r="D103" s="83">
        <f>Input!$E$12</f>
        <v>1062.9100000000001</v>
      </c>
      <c r="E103" s="84">
        <f>(C103*HLOOKUP($B$98,Input!$D$11:$M$15, 2, FALSE))+(D103-HLOOKUP($B$98,Input!$D$11:$M$15, 2, FALSE))</f>
        <v>106.29100000000001</v>
      </c>
      <c r="F103" s="61">
        <f>IF($B$97 ='Contribution Structures'!$H$3,'Contribution Structures'!D7,IF($B$97='Contribution Structures'!$H$4, 'Contribution Structures'!D30,IF($B$97='Contribution Structures'!$H$5,'Contribution Structures'!D53,IF($B$97='Contribution Structures'!$H$6,'Contribution Structures'!D76,IF($B$97='Contribution Structures'!$H$7,'Contribution Structures'!D99,IF($B$97='Contribution Structures'!$H$8,'Contribution Structures'!D122,IF($B$97='Contribution Structures'!$H$9,'Contribution Structures'!D145)))))))</f>
        <v>0.06</v>
      </c>
      <c r="G103" s="83">
        <f>Input!$E$13</f>
        <v>2125.83</v>
      </c>
      <c r="H103" s="84">
        <f>(F103*HLOOKUP($B$98,Input!$D$11:$M$15, 3, FALSE))+(G103-HLOOKUP($B$98,Input!$D$11:$M$15, 3, FALSE))</f>
        <v>127.54979999999999</v>
      </c>
      <c r="I103" s="61">
        <f>IF($B$97 ='Contribution Structures'!$H$3,'Contribution Structures'!E7,IF($B$97='Contribution Structures'!$H$4, 'Contribution Structures'!E30,IF($B$97='Contribution Structures'!$H$5,'Contribution Structures'!E53,IF($B$97='Contribution Structures'!$H$6,'Contribution Structures'!E76,IF($B$97='Contribution Structures'!$H$7,'Contribution Structures'!E99,IF($B$97='Contribution Structures'!$H$8,'Contribution Structures'!E122,IF($B$97='Contribution Structures'!$H$9,'Contribution Structures'!E145)))))))</f>
        <v>0.06</v>
      </c>
      <c r="J103" s="83">
        <f>Input!$E$14</f>
        <v>1977.03</v>
      </c>
      <c r="K103" s="84">
        <f>(I103*HLOOKUP($B$98,Input!$D$11:$M$15, 4, FALSE))+(J103-HLOOKUP($B$98,Input!$D$11:$M$15, 4, FALSE))</f>
        <v>118.62179999999999</v>
      </c>
      <c r="L103" s="61">
        <f>IF($B$97 ='Contribution Structures'!$H$3,'Contribution Structures'!F7,IF($B$97='Contribution Structures'!$H$4, 'Contribution Structures'!F30,IF($B$97='Contribution Structures'!$H$5,'Contribution Structures'!F53,IF($B$97='Contribution Structures'!$H$6,'Contribution Structures'!F76,IF($B$97='Contribution Structures'!$H$7,'Contribution Structures'!F99,IF($B$97='Contribution Structures'!$H$8,'Contribution Structures'!F122,IF($B$97='Contribution Structures'!$H$9,'Contribution Structures'!F145)))))))</f>
        <v>0.05</v>
      </c>
      <c r="M103" s="95">
        <f>Input!$E$15</f>
        <v>3039.93</v>
      </c>
      <c r="N103" s="84">
        <f>(L103*HLOOKUP($B$98,Input!$D$11:$M$15, 5, FALSE))+(M103-HLOOKUP($B$98,Input!$D$11:$M$15, 5, FALSE))</f>
        <v>151.9965</v>
      </c>
    </row>
    <row r="104" spans="1:14" s="1" customFormat="1" ht="13.5" customHeight="1" x14ac:dyDescent="0.25">
      <c r="A104" s="115">
        <v>5</v>
      </c>
      <c r="B104" s="60" t="s">
        <v>33</v>
      </c>
      <c r="C104" s="61">
        <f>IF($B$97 ='Contribution Structures'!$H$3,'Contribution Structures'!C8,IF($B$97='Contribution Structures'!$H$4, 'Contribution Structures'!C31,IF($B$97='Contribution Structures'!$H$5,'Contribution Structures'!C54,IF($B$97='Contribution Structures'!$H$6,'Contribution Structures'!C77,IF($B$97='Contribution Structures'!$H$7,'Contribution Structures'!C100,IF($B$97='Contribution Structures'!$H$8,'Contribution Structures'!C123,IF($B$97='Contribution Structures'!$H$9,'Contribution Structures'!C146)))))))</f>
        <v>0.11</v>
      </c>
      <c r="D104" s="83">
        <f>Input!$E$12</f>
        <v>1062.9100000000001</v>
      </c>
      <c r="E104" s="84">
        <f>(C104*HLOOKUP($B$98,Input!$D$11:$M$15, 2, FALSE))+(D104-HLOOKUP($B$98,Input!$D$11:$M$15, 2, FALSE))</f>
        <v>116.92010000000001</v>
      </c>
      <c r="F104" s="61">
        <f>IF($B$97 ='Contribution Structures'!$H$3,'Contribution Structures'!D8,IF($B$97='Contribution Structures'!$H$4, 'Contribution Structures'!D31,IF($B$97='Contribution Structures'!$H$5,'Contribution Structures'!D54,IF($B$97='Contribution Structures'!$H$6,'Contribution Structures'!D77,IF($B$97='Contribution Structures'!$H$7,'Contribution Structures'!D100,IF($B$97='Contribution Structures'!$H$8,'Contribution Structures'!D123,IF($B$97='Contribution Structures'!$H$9,'Contribution Structures'!D146)))))))</f>
        <v>7.0000000000000007E-2</v>
      </c>
      <c r="G104" s="83">
        <f>Input!$E$13</f>
        <v>2125.83</v>
      </c>
      <c r="H104" s="84">
        <f>(F104*HLOOKUP($B$98,Input!$D$11:$M$15, 3, FALSE))+(G104-HLOOKUP($B$98,Input!$D$11:$M$15, 3, FALSE))</f>
        <v>148.8081</v>
      </c>
      <c r="I104" s="61">
        <f>IF($B$97 ='Contribution Structures'!$H$3,'Contribution Structures'!E8,IF($B$97='Contribution Structures'!$H$4, 'Contribution Structures'!E31,IF($B$97='Contribution Structures'!$H$5,'Contribution Structures'!E54,IF($B$97='Contribution Structures'!$H$6,'Contribution Structures'!E77,IF($B$97='Contribution Structures'!$H$7,'Contribution Structures'!E100,IF($B$97='Contribution Structures'!$H$8,'Contribution Structures'!E123,IF($B$97='Contribution Structures'!$H$9,'Contribution Structures'!E146)))))))</f>
        <v>7.0000000000000007E-2</v>
      </c>
      <c r="J104" s="83">
        <f>Input!$E$14</f>
        <v>1977.03</v>
      </c>
      <c r="K104" s="84">
        <f>(I104*HLOOKUP($B$98,Input!$D$11:$M$15, 4, FALSE))+(J104-HLOOKUP($B$98,Input!$D$11:$M$15, 4, FALSE))</f>
        <v>138.3921</v>
      </c>
      <c r="L104" s="61">
        <f>IF($B$97 ='Contribution Structures'!$H$3,'Contribution Structures'!F8,IF($B$97='Contribution Structures'!$H$4, 'Contribution Structures'!F31,IF($B$97='Contribution Structures'!$H$5,'Contribution Structures'!F54,IF($B$97='Contribution Structures'!$H$6,'Contribution Structures'!F77,IF($B$97='Contribution Structures'!$H$7,'Contribution Structures'!F100,IF($B$97='Contribution Structures'!$H$8,'Contribution Structures'!F123,IF($B$97='Contribution Structures'!$H$9,'Contribution Structures'!F146)))))))</f>
        <v>0.06</v>
      </c>
      <c r="M104" s="95">
        <f>Input!$E$15</f>
        <v>3039.93</v>
      </c>
      <c r="N104" s="84">
        <f>(L104*HLOOKUP($B$98,Input!$D$11:$M$15, 5, FALSE))+(M104-HLOOKUP($B$98,Input!$D$11:$M$15, 5, FALSE))</f>
        <v>182.39579999999998</v>
      </c>
    </row>
    <row r="105" spans="1:14" s="1" customFormat="1" ht="13.5" customHeight="1" x14ac:dyDescent="0.25">
      <c r="A105" s="115">
        <v>6</v>
      </c>
      <c r="B105" s="60" t="s">
        <v>34</v>
      </c>
      <c r="C105" s="61">
        <f>IF($B$97 ='Contribution Structures'!$H$3,'Contribution Structures'!C9,IF($B$97='Contribution Structures'!$H$4, 'Contribution Structures'!C32,IF($B$97='Contribution Structures'!$H$5,'Contribution Structures'!C55,IF($B$97='Contribution Structures'!$H$6,'Contribution Structures'!C78,IF($B$97='Contribution Structures'!$H$7,'Contribution Structures'!C101,IF($B$97='Contribution Structures'!$H$8,'Contribution Structures'!C124,IF($B$97='Contribution Structures'!$H$9,'Contribution Structures'!C147)))))))</f>
        <v>0.12</v>
      </c>
      <c r="D105" s="83">
        <f>Input!$E$12</f>
        <v>1062.9100000000001</v>
      </c>
      <c r="E105" s="84">
        <f>(C105*HLOOKUP($B$98,Input!$D$11:$M$15, 2, FALSE))+(D105-HLOOKUP($B$98,Input!$D$11:$M$15, 2, FALSE))</f>
        <v>127.5492</v>
      </c>
      <c r="F105" s="61">
        <f>IF($B$97 ='Contribution Structures'!$H$3,'Contribution Structures'!D9,IF($B$97='Contribution Structures'!$H$4, 'Contribution Structures'!D32,IF($B$97='Contribution Structures'!$H$5,'Contribution Structures'!D55,IF($B$97='Contribution Structures'!$H$6,'Contribution Structures'!D78,IF($B$97='Contribution Structures'!$H$7,'Contribution Structures'!D101,IF($B$97='Contribution Structures'!$H$8,'Contribution Structures'!D124,IF($B$97='Contribution Structures'!$H$9,'Contribution Structures'!D147)))))))</f>
        <v>0.08</v>
      </c>
      <c r="G105" s="83">
        <f>Input!$E$13</f>
        <v>2125.83</v>
      </c>
      <c r="H105" s="84">
        <f>(F105*HLOOKUP($B$98,Input!$D$11:$M$15, 3, FALSE))+(G105-HLOOKUP($B$98,Input!$D$11:$M$15, 3, FALSE))</f>
        <v>170.06639999999999</v>
      </c>
      <c r="I105" s="61">
        <f>IF($B$97 ='Contribution Structures'!$H$3,'Contribution Structures'!E9,IF($B$97='Contribution Structures'!$H$4, 'Contribution Structures'!E32,IF($B$97='Contribution Structures'!$H$5,'Contribution Structures'!E55,IF($B$97='Contribution Structures'!$H$6,'Contribution Structures'!E78,IF($B$97='Contribution Structures'!$H$7,'Contribution Structures'!E101,IF($B$97='Contribution Structures'!$H$8,'Contribution Structures'!E124,IF($B$97='Contribution Structures'!$H$9,'Contribution Structures'!E147)))))))</f>
        <v>0.08</v>
      </c>
      <c r="J105" s="83">
        <f>Input!$E$14</f>
        <v>1977.03</v>
      </c>
      <c r="K105" s="84">
        <f>(I105*HLOOKUP($B$98,Input!$D$11:$M$15, 4, FALSE))+(J105-HLOOKUP($B$98,Input!$D$11:$M$15, 4, FALSE))</f>
        <v>158.16239999999999</v>
      </c>
      <c r="L105" s="61">
        <f>IF($B$97 ='Contribution Structures'!$H$3,'Contribution Structures'!F9,IF($B$97='Contribution Structures'!$H$4, 'Contribution Structures'!F32,IF($B$97='Contribution Structures'!$H$5,'Contribution Structures'!F55,IF($B$97='Contribution Structures'!$H$6,'Contribution Structures'!F78,IF($B$97='Contribution Structures'!$H$7,'Contribution Structures'!F101,IF($B$97='Contribution Structures'!$H$8,'Contribution Structures'!F124,IF($B$97='Contribution Structures'!$H$9,'Contribution Structures'!F147)))))))</f>
        <v>7.0000000000000007E-2</v>
      </c>
      <c r="M105" s="95">
        <f>Input!$E$15</f>
        <v>3039.93</v>
      </c>
      <c r="N105" s="84">
        <f>(L105*HLOOKUP($B$98,Input!$D$11:$M$15, 5, FALSE))+(M105-HLOOKUP($B$98,Input!$D$11:$M$15, 5, FALSE))</f>
        <v>212.79510000000002</v>
      </c>
    </row>
    <row r="106" spans="1:14" s="1" customFormat="1" ht="13.5" customHeight="1" x14ac:dyDescent="0.25">
      <c r="A106" s="115">
        <v>7</v>
      </c>
      <c r="B106" s="60" t="s">
        <v>35</v>
      </c>
      <c r="C106" s="61">
        <f>IF($B$97 ='Contribution Structures'!$H$3,'Contribution Structures'!C10,IF($B$97='Contribution Structures'!$H$4, 'Contribution Structures'!C33,IF($B$97='Contribution Structures'!$H$5,'Contribution Structures'!C56,IF($B$97='Contribution Structures'!$H$6,'Contribution Structures'!C79,IF($B$97='Contribution Structures'!$H$7,'Contribution Structures'!C102,IF($B$97='Contribution Structures'!$H$8,'Contribution Structures'!C125,IF($B$97='Contribution Structures'!$H$9,'Contribution Structures'!C148)))))))</f>
        <v>0.14000000000000001</v>
      </c>
      <c r="D106" s="83">
        <f>Input!$E$12</f>
        <v>1062.9100000000001</v>
      </c>
      <c r="E106" s="84">
        <f>(C106*HLOOKUP($B$98,Input!$D$11:$M$15, 2, FALSE))+(D106-HLOOKUP($B$98,Input!$D$11:$M$15, 2, FALSE))</f>
        <v>148.80740000000003</v>
      </c>
      <c r="F106" s="61">
        <f>IF($B$97 ='Contribution Structures'!$H$3,'Contribution Structures'!D10,IF($B$97='Contribution Structures'!$H$4, 'Contribution Structures'!D33,IF($B$97='Contribution Structures'!$H$5,'Contribution Structures'!D56,IF($B$97='Contribution Structures'!$H$6,'Contribution Structures'!D79,IF($B$97='Contribution Structures'!$H$7,'Contribution Structures'!D102,IF($B$97='Contribution Structures'!$H$8,'Contribution Structures'!D125,IF($B$97='Contribution Structures'!$H$9,'Contribution Structures'!D148)))))))</f>
        <v>0.1</v>
      </c>
      <c r="G106" s="83">
        <f>Input!$E$13</f>
        <v>2125.83</v>
      </c>
      <c r="H106" s="84">
        <f>(F106*HLOOKUP($B$98,Input!$D$11:$M$15, 3, FALSE))+(G106-HLOOKUP($B$98,Input!$D$11:$M$15, 3, FALSE))</f>
        <v>212.583</v>
      </c>
      <c r="I106" s="61">
        <f>IF($B$97 ='Contribution Structures'!$H$3,'Contribution Structures'!E10,IF($B$97='Contribution Structures'!$H$4, 'Contribution Structures'!E33,IF($B$97='Contribution Structures'!$H$5,'Contribution Structures'!E56,IF($B$97='Contribution Structures'!$H$6,'Contribution Structures'!E79,IF($B$97='Contribution Structures'!$H$7,'Contribution Structures'!E102,IF($B$97='Contribution Structures'!$H$8,'Contribution Structures'!E125,IF($B$97='Contribution Structures'!$H$9,'Contribution Structures'!E148)))))))</f>
        <v>0.1</v>
      </c>
      <c r="J106" s="83">
        <f>Input!$E$14</f>
        <v>1977.03</v>
      </c>
      <c r="K106" s="84">
        <f>(I106*HLOOKUP($B$98,Input!$D$11:$M$15, 4, FALSE))+(J106-HLOOKUP($B$98,Input!$D$11:$M$15, 4, FALSE))</f>
        <v>197.703</v>
      </c>
      <c r="L106" s="61">
        <f>IF($B$97 ='Contribution Structures'!$H$3,'Contribution Structures'!F10,IF($B$97='Contribution Structures'!$H$4, 'Contribution Structures'!F33,IF($B$97='Contribution Structures'!$H$5,'Contribution Structures'!F56,IF($B$97='Contribution Structures'!$H$6,'Contribution Structures'!F79,IF($B$97='Contribution Structures'!$H$7,'Contribution Structures'!F102,IF($B$97='Contribution Structures'!$H$8,'Contribution Structures'!F125,IF($B$97='Contribution Structures'!$H$9,'Contribution Structures'!F148)))))))</f>
        <v>0.09</v>
      </c>
      <c r="M106" s="95">
        <f>Input!$E$15</f>
        <v>3039.93</v>
      </c>
      <c r="N106" s="84">
        <f>(L106*HLOOKUP($B$98,Input!$D$11:$M$15, 5, FALSE))+(M106-HLOOKUP($B$98,Input!$D$11:$M$15, 5, FALSE))</f>
        <v>273.59369999999996</v>
      </c>
    </row>
    <row r="107" spans="1:14" s="1" customFormat="1" x14ac:dyDescent="0.25">
      <c r="A107" s="115">
        <v>8</v>
      </c>
      <c r="B107" s="60" t="s">
        <v>36</v>
      </c>
      <c r="C107" s="61">
        <f>IF($B$97 ='Contribution Structures'!$H$3,'Contribution Structures'!C11,IF($B$97='Contribution Structures'!$H$4, 'Contribution Structures'!C34,IF($B$97='Contribution Structures'!$H$5,'Contribution Structures'!C57,IF($B$97='Contribution Structures'!$H$6,'Contribution Structures'!C80,IF($B$97='Contribution Structures'!$H$7,'Contribution Structures'!C103,IF($B$97='Contribution Structures'!$H$8,'Contribution Structures'!C126,IF($B$97='Contribution Structures'!$H$9,'Contribution Structures'!C149)))))))</f>
        <v>0.2</v>
      </c>
      <c r="D107" s="83">
        <f>Input!$E$12</f>
        <v>1062.9100000000001</v>
      </c>
      <c r="E107" s="84">
        <f>(C107*HLOOKUP($B$98,Input!$D$11:$M$15, 2, FALSE))+(D107-HLOOKUP($B$98,Input!$D$11:$M$15, 2, FALSE))</f>
        <v>212.58200000000002</v>
      </c>
      <c r="F107" s="61">
        <f>IF($B$97 ='Contribution Structures'!$H$3,'Contribution Structures'!D11,IF($B$97='Contribution Structures'!$H$4, 'Contribution Structures'!D34,IF($B$97='Contribution Structures'!$H$5,'Contribution Structures'!D57,IF($B$97='Contribution Structures'!$H$6,'Contribution Structures'!D80,IF($B$97='Contribution Structures'!$H$7,'Contribution Structures'!D103,IF($B$97='Contribution Structures'!$H$8,'Contribution Structures'!D126,IF($B$97='Contribution Structures'!$H$9,'Contribution Structures'!D149)))))))</f>
        <v>0.15</v>
      </c>
      <c r="G107" s="83">
        <f>Input!$E$13</f>
        <v>2125.83</v>
      </c>
      <c r="H107" s="84">
        <f>(F107*HLOOKUP($B$98,Input!$D$11:$M$15, 3, FALSE))+(G107-HLOOKUP($B$98,Input!$D$11:$M$15, 3, FALSE))</f>
        <v>318.87449999999995</v>
      </c>
      <c r="I107" s="61">
        <f>IF($B$97 ='Contribution Structures'!$H$3,'Contribution Structures'!E11,IF($B$97='Contribution Structures'!$H$4, 'Contribution Structures'!E34,IF($B$97='Contribution Structures'!$H$5,'Contribution Structures'!E57,IF($B$97='Contribution Structures'!$H$6,'Contribution Structures'!E80,IF($B$97='Contribution Structures'!$H$7,'Contribution Structures'!E103,IF($B$97='Contribution Structures'!$H$8,'Contribution Structures'!E126,IF($B$97='Contribution Structures'!$H$9,'Contribution Structures'!E149)))))))</f>
        <v>0.15</v>
      </c>
      <c r="J107" s="83">
        <f>Input!$E$14</f>
        <v>1977.03</v>
      </c>
      <c r="K107" s="84">
        <f>(I107*HLOOKUP($B$98,Input!$D$11:$M$15, 4, FALSE))+(J107-HLOOKUP($B$98,Input!$D$11:$M$15, 4, FALSE))</f>
        <v>296.55449999999996</v>
      </c>
      <c r="L107" s="61">
        <f>IF($B$97 ='Contribution Structures'!$H$3,'Contribution Structures'!F11,IF($B$97='Contribution Structures'!$H$4, 'Contribution Structures'!F34,IF($B$97='Contribution Structures'!$H$5,'Contribution Structures'!F57,IF($B$97='Contribution Structures'!$H$6,'Contribution Structures'!F80,IF($B$97='Contribution Structures'!$H$7,'Contribution Structures'!F103,IF($B$97='Contribution Structures'!$H$8,'Contribution Structures'!F126,IF($B$97='Contribution Structures'!$H$9,'Contribution Structures'!F149)))))))</f>
        <v>0.12</v>
      </c>
      <c r="M107" s="95">
        <f>Input!$E$15</f>
        <v>3039.93</v>
      </c>
      <c r="N107" s="84">
        <f>(L107*HLOOKUP($B$98,Input!$D$11:$M$15, 5, FALSE))+(M107-HLOOKUP($B$98,Input!$D$11:$M$15, 5, FALSE))</f>
        <v>364.79159999999996</v>
      </c>
    </row>
    <row r="108" spans="1:14" s="1" customFormat="1" x14ac:dyDescent="0.25">
      <c r="A108" s="115">
        <v>9</v>
      </c>
      <c r="B108" s="60" t="s">
        <v>37</v>
      </c>
      <c r="C108" s="61">
        <f>IF($B$97 ='Contribution Structures'!$H$3,'Contribution Structures'!C12,IF($B$97='Contribution Structures'!$H$4, 'Contribution Structures'!C35,IF($B$97='Contribution Structures'!$H$5,'Contribution Structures'!C58,IF($B$97='Contribution Structures'!$H$6,'Contribution Structures'!C81,IF($B$97='Contribution Structures'!$H$7,'Contribution Structures'!C104,IF($B$97='Contribution Structures'!$H$8,'Contribution Structures'!C127,IF($B$97='Contribution Structures'!$H$9,'Contribution Structures'!C150)))))))</f>
        <v>0.23</v>
      </c>
      <c r="D108" s="83">
        <f>Input!$E$12</f>
        <v>1062.9100000000001</v>
      </c>
      <c r="E108" s="84">
        <f>(C108*HLOOKUP($B$98,Input!$D$11:$M$15, 2, FALSE))+(D108-HLOOKUP($B$98,Input!$D$11:$M$15, 2, FALSE))</f>
        <v>244.46930000000003</v>
      </c>
      <c r="F108" s="61">
        <f>IF($B$97 ='Contribution Structures'!$H$3,'Contribution Structures'!D12,IF($B$97='Contribution Structures'!$H$4, 'Contribution Structures'!D35,IF($B$97='Contribution Structures'!$H$5,'Contribution Structures'!D58,IF($B$97='Contribution Structures'!$H$6,'Contribution Structures'!D81,IF($B$97='Contribution Structures'!$H$7,'Contribution Structures'!D104,IF($B$97='Contribution Structures'!$H$8,'Contribution Structures'!D127,IF($B$97='Contribution Structures'!$H$9,'Contribution Structures'!D150)))))))</f>
        <v>0.17</v>
      </c>
      <c r="G108" s="83">
        <f>Input!$E$13</f>
        <v>2125.83</v>
      </c>
      <c r="H108" s="84">
        <f>(F108*HLOOKUP($B$98,Input!$D$11:$M$15, 3, FALSE))+(G108-HLOOKUP($B$98,Input!$D$11:$M$15, 3, FALSE))</f>
        <v>361.39109999999999</v>
      </c>
      <c r="I108" s="61">
        <f>IF($B$97 ='Contribution Structures'!$H$3,'Contribution Structures'!E12,IF($B$97='Contribution Structures'!$H$4, 'Contribution Structures'!E35,IF($B$97='Contribution Structures'!$H$5,'Contribution Structures'!E58,IF($B$97='Contribution Structures'!$H$6,'Contribution Structures'!E81,IF($B$97='Contribution Structures'!$H$7,'Contribution Structures'!E104,IF($B$97='Contribution Structures'!$H$8,'Contribution Structures'!E127,IF($B$97='Contribution Structures'!$H$9,'Contribution Structures'!E150)))))))</f>
        <v>0.17</v>
      </c>
      <c r="J108" s="83">
        <f>Input!$E$14</f>
        <v>1977.03</v>
      </c>
      <c r="K108" s="84">
        <f>(I108*HLOOKUP($B$98,Input!$D$11:$M$15, 4, FALSE))+(J108-HLOOKUP($B$98,Input!$D$11:$M$15, 4, FALSE))</f>
        <v>336.0951</v>
      </c>
      <c r="L108" s="61">
        <f>IF($B$97 ='Contribution Structures'!$H$3,'Contribution Structures'!F12,IF($B$97='Contribution Structures'!$H$4, 'Contribution Structures'!F35,IF($B$97='Contribution Structures'!$H$5,'Contribution Structures'!F58,IF($B$97='Contribution Structures'!$H$6,'Contribution Structures'!F81,IF($B$97='Contribution Structures'!$H$7,'Contribution Structures'!F104,IF($B$97='Contribution Structures'!$H$8,'Contribution Structures'!F127,IF($B$97='Contribution Structures'!$H$9,'Contribution Structures'!F150)))))))</f>
        <v>0.14000000000000001</v>
      </c>
      <c r="M108" s="95">
        <f>Input!$E$15</f>
        <v>3039.93</v>
      </c>
      <c r="N108" s="84">
        <f>(L108*HLOOKUP($B$98,Input!$D$11:$M$15, 5, FALSE))+(M108-HLOOKUP($B$98,Input!$D$11:$M$15, 5, FALSE))</f>
        <v>425.59020000000004</v>
      </c>
    </row>
    <row r="109" spans="1:14" s="1" customFormat="1" x14ac:dyDescent="0.25">
      <c r="A109" s="115">
        <v>10</v>
      </c>
      <c r="B109" s="60" t="s">
        <v>38</v>
      </c>
      <c r="C109" s="61">
        <f>IF($B$97 ='Contribution Structures'!$H$3,'Contribution Structures'!C13,IF($B$97='Contribution Structures'!$H$4, 'Contribution Structures'!C36,IF($B$97='Contribution Structures'!$H$5,'Contribution Structures'!C59,IF($B$97='Contribution Structures'!$H$6,'Contribution Structures'!C82,IF($B$97='Contribution Structures'!$H$7,'Contribution Structures'!C105,IF($B$97='Contribution Structures'!$H$8,'Contribution Structures'!C128,IF($B$97='Contribution Structures'!$H$9,'Contribution Structures'!C151)))))))</f>
        <v>0.27</v>
      </c>
      <c r="D109" s="83">
        <f>Input!$E$12</f>
        <v>1062.9100000000001</v>
      </c>
      <c r="E109" s="84">
        <f>(C109*HLOOKUP($B$98,Input!$D$11:$M$15, 2, FALSE))+(D109-HLOOKUP($B$98,Input!$D$11:$M$15, 2, FALSE))</f>
        <v>286.98570000000007</v>
      </c>
      <c r="F109" s="61">
        <f>IF($B$97 ='Contribution Structures'!$H$3,'Contribution Structures'!D13,IF($B$97='Contribution Structures'!$H$4, 'Contribution Structures'!D36,IF($B$97='Contribution Structures'!$H$5,'Contribution Structures'!D59,IF($B$97='Contribution Structures'!$H$6,'Contribution Structures'!D82,IF($B$97='Contribution Structures'!$H$7,'Contribution Structures'!D105,IF($B$97='Contribution Structures'!$H$8,'Contribution Structures'!D128,IF($B$97='Contribution Structures'!$H$9,'Contribution Structures'!D151)))))))</f>
        <v>0.21</v>
      </c>
      <c r="G109" s="83">
        <f>Input!$E$13</f>
        <v>2125.83</v>
      </c>
      <c r="H109" s="84">
        <f>(F109*HLOOKUP($B$98,Input!$D$11:$M$15, 3, FALSE))+(G109-HLOOKUP($B$98,Input!$D$11:$M$15, 3, FALSE))</f>
        <v>446.42429999999996</v>
      </c>
      <c r="I109" s="61">
        <f>IF($B$97 ='Contribution Structures'!$H$3,'Contribution Structures'!E13,IF($B$97='Contribution Structures'!$H$4, 'Contribution Structures'!E36,IF($B$97='Contribution Structures'!$H$5,'Contribution Structures'!E59,IF($B$97='Contribution Structures'!$H$6,'Contribution Structures'!E82,IF($B$97='Contribution Structures'!$H$7,'Contribution Structures'!E105,IF($B$97='Contribution Structures'!$H$8,'Contribution Structures'!E128,IF($B$97='Contribution Structures'!$H$9,'Contribution Structures'!E151)))))))</f>
        <v>0.21</v>
      </c>
      <c r="J109" s="83">
        <f>Input!$E$14</f>
        <v>1977.03</v>
      </c>
      <c r="K109" s="84">
        <f>(I109*HLOOKUP($B$98,Input!$D$11:$M$15, 4, FALSE))+(J109-HLOOKUP($B$98,Input!$D$11:$M$15, 4, FALSE))</f>
        <v>415.17629999999997</v>
      </c>
      <c r="L109" s="61">
        <f>IF($B$97 ='Contribution Structures'!$H$3,'Contribution Structures'!F13,IF($B$97='Contribution Structures'!$H$4, 'Contribution Structures'!F36,IF($B$97='Contribution Structures'!$H$5,'Contribution Structures'!F59,IF($B$97='Contribution Structures'!$H$6,'Contribution Structures'!F82,IF($B$97='Contribution Structures'!$H$7,'Contribution Structures'!F105,IF($B$97='Contribution Structures'!$H$8,'Contribution Structures'!F128,IF($B$97='Contribution Structures'!$H$9,'Contribution Structures'!F151)))))))</f>
        <v>0.17</v>
      </c>
      <c r="M109" s="95">
        <f>Input!$E$15</f>
        <v>3039.93</v>
      </c>
      <c r="N109" s="84">
        <f>(L109*HLOOKUP($B$98,Input!$D$11:$M$15, 5, FALSE))+(M109-HLOOKUP($B$98,Input!$D$11:$M$15, 5, FALSE))</f>
        <v>516.78809999999999</v>
      </c>
    </row>
    <row r="110" spans="1:14" s="1" customFormat="1" x14ac:dyDescent="0.25">
      <c r="A110" s="115">
        <v>11</v>
      </c>
      <c r="B110" s="60" t="s">
        <v>39</v>
      </c>
      <c r="C110" s="61">
        <f>IF($B$97 ='Contribution Structures'!$H$3,'Contribution Structures'!C14,IF($B$97='Contribution Structures'!$H$4, 'Contribution Structures'!C37,IF($B$97='Contribution Structures'!$H$5,'Contribution Structures'!C60,IF($B$97='Contribution Structures'!$H$6,'Contribution Structures'!C83,IF($B$97='Contribution Structures'!$H$7,'Contribution Structures'!C106,IF($B$97='Contribution Structures'!$H$8,'Contribution Structures'!C129,IF($B$97='Contribution Structures'!$H$9,'Contribution Structures'!C152)))))))</f>
        <v>0.28999999999999998</v>
      </c>
      <c r="D110" s="83">
        <f>Input!$E$12</f>
        <v>1062.9100000000001</v>
      </c>
      <c r="E110" s="84">
        <f>(C110*HLOOKUP($B$98,Input!$D$11:$M$15, 2, FALSE))+(D110-HLOOKUP($B$98,Input!$D$11:$M$15, 2, FALSE))</f>
        <v>308.2439</v>
      </c>
      <c r="F110" s="61">
        <f>IF($B$97 ='Contribution Structures'!$H$3,'Contribution Structures'!D14,IF($B$97='Contribution Structures'!$H$4, 'Contribution Structures'!D37,IF($B$97='Contribution Structures'!$H$5,'Contribution Structures'!D60,IF($B$97='Contribution Structures'!$H$6,'Contribution Structures'!D83,IF($B$97='Contribution Structures'!$H$7,'Contribution Structures'!D106,IF($B$97='Contribution Structures'!$H$8,'Contribution Structures'!D129,IF($B$97='Contribution Structures'!$H$9,'Contribution Structures'!D152)))))))</f>
        <v>0.23</v>
      </c>
      <c r="G110" s="83">
        <f>Input!$E$13</f>
        <v>2125.83</v>
      </c>
      <c r="H110" s="84">
        <f>(F110*HLOOKUP($B$98,Input!$D$11:$M$15, 3, FALSE))+(G110-HLOOKUP($B$98,Input!$D$11:$M$15, 3, FALSE))</f>
        <v>488.9409</v>
      </c>
      <c r="I110" s="61">
        <f>IF($B$97 ='Contribution Structures'!$H$3,'Contribution Structures'!E14,IF($B$97='Contribution Structures'!$H$4, 'Contribution Structures'!E37,IF($B$97='Contribution Structures'!$H$5,'Contribution Structures'!E60,IF($B$97='Contribution Structures'!$H$6,'Contribution Structures'!E83,IF($B$97='Contribution Structures'!$H$7,'Contribution Structures'!E106,IF($B$97='Contribution Structures'!$H$8,'Contribution Structures'!E129,IF($B$97='Contribution Structures'!$H$9,'Contribution Structures'!E152)))))))</f>
        <v>0.23</v>
      </c>
      <c r="J110" s="83">
        <f>Input!$E$14</f>
        <v>1977.03</v>
      </c>
      <c r="K110" s="84">
        <f>(I110*HLOOKUP($B$98,Input!$D$11:$M$15, 4, FALSE))+(J110-HLOOKUP($B$98,Input!$D$11:$M$15, 4, FALSE))</f>
        <v>454.71690000000001</v>
      </c>
      <c r="L110" s="61">
        <f>IF($B$97 ='Contribution Structures'!$H$3,'Contribution Structures'!F14,IF($B$97='Contribution Structures'!$H$4, 'Contribution Structures'!F37,IF($B$97='Contribution Structures'!$H$5,'Contribution Structures'!F60,IF($B$97='Contribution Structures'!$H$6,'Contribution Structures'!F83,IF($B$97='Contribution Structures'!$H$7,'Contribution Structures'!F106,IF($B$97='Contribution Structures'!$H$8,'Contribution Structures'!F129,IF($B$97='Contribution Structures'!$H$9,'Contribution Structures'!F152)))))))</f>
        <v>0.19</v>
      </c>
      <c r="M110" s="95">
        <f>Input!$E$15</f>
        <v>3039.93</v>
      </c>
      <c r="N110" s="84">
        <f>(L110*HLOOKUP($B$98,Input!$D$11:$M$15, 5, FALSE))+(M110-HLOOKUP($B$98,Input!$D$11:$M$15, 5, FALSE))</f>
        <v>577.58669999999995</v>
      </c>
    </row>
    <row r="111" spans="1:14" s="1" customFormat="1" x14ac:dyDescent="0.25">
      <c r="A111" s="115">
        <v>12</v>
      </c>
      <c r="B111" s="60" t="s">
        <v>40</v>
      </c>
      <c r="C111" s="61">
        <f>IF($B$97 ='Contribution Structures'!$H$3,'Contribution Structures'!C15,IF($B$97='Contribution Structures'!$H$4, 'Contribution Structures'!C38,IF($B$97='Contribution Structures'!$H$5,'Contribution Structures'!C61,IF($B$97='Contribution Structures'!$H$6,'Contribution Structures'!C84,IF($B$97='Contribution Structures'!$H$7,'Contribution Structures'!C107,IF($B$97='Contribution Structures'!$H$8,'Contribution Structures'!C130,IF($B$97='Contribution Structures'!$H$9,'Contribution Structures'!C153)))))))</f>
        <v>0.32</v>
      </c>
      <c r="D111" s="83">
        <f>Input!$E$12</f>
        <v>1062.9100000000001</v>
      </c>
      <c r="E111" s="84">
        <f>(C111*HLOOKUP($B$98,Input!$D$11:$M$15, 2, FALSE))+(D111-HLOOKUP($B$98,Input!$D$11:$M$15, 2, FALSE))</f>
        <v>340.13120000000004</v>
      </c>
      <c r="F111" s="61">
        <f>IF($B$97 ='Contribution Structures'!$H$3,'Contribution Structures'!D15,IF($B$97='Contribution Structures'!$H$4, 'Contribution Structures'!D38,IF($B$97='Contribution Structures'!$H$5,'Contribution Structures'!D61,IF($B$97='Contribution Structures'!$H$6,'Contribution Structures'!D84,IF($B$97='Contribution Structures'!$H$7,'Contribution Structures'!D107,IF($B$97='Contribution Structures'!$H$8,'Contribution Structures'!D130,IF($B$97='Contribution Structures'!$H$9,'Contribution Structures'!D153)))))))</f>
        <v>0.26</v>
      </c>
      <c r="G111" s="83">
        <f>Input!$E$13</f>
        <v>2125.83</v>
      </c>
      <c r="H111" s="84">
        <f>(F111*HLOOKUP($B$98,Input!$D$11:$M$15, 3, FALSE))+(G111-HLOOKUP($B$98,Input!$D$11:$M$15, 3, FALSE))</f>
        <v>552.71579999999994</v>
      </c>
      <c r="I111" s="61">
        <f>IF($B$97 ='Contribution Structures'!$H$3,'Contribution Structures'!E15,IF($B$97='Contribution Structures'!$H$4, 'Contribution Structures'!E38,IF($B$97='Contribution Structures'!$H$5,'Contribution Structures'!E61,IF($B$97='Contribution Structures'!$H$6,'Contribution Structures'!E84,IF($B$97='Contribution Structures'!$H$7,'Contribution Structures'!E107,IF($B$97='Contribution Structures'!$H$8,'Contribution Structures'!E130,IF($B$97='Contribution Structures'!$H$9,'Contribution Structures'!E153)))))))</f>
        <v>0.26</v>
      </c>
      <c r="J111" s="83">
        <f>Input!$E$14</f>
        <v>1977.03</v>
      </c>
      <c r="K111" s="84">
        <f>(I111*HLOOKUP($B$98,Input!$D$11:$M$15, 4, FALSE))+(J111-HLOOKUP($B$98,Input!$D$11:$M$15, 4, FALSE))</f>
        <v>514.02779999999996</v>
      </c>
      <c r="L111" s="61">
        <f>IF($B$97 ='Contribution Structures'!$H$3,'Contribution Structures'!F15,IF($B$97='Contribution Structures'!$H$4, 'Contribution Structures'!F38,IF($B$97='Contribution Structures'!$H$5,'Contribution Structures'!F61,IF($B$97='Contribution Structures'!$H$6,'Contribution Structures'!F84,IF($B$97='Contribution Structures'!$H$7,'Contribution Structures'!F107,IF($B$97='Contribution Structures'!$H$8,'Contribution Structures'!F130,IF($B$97='Contribution Structures'!$H$9,'Contribution Structures'!F153)))))))</f>
        <v>0.22</v>
      </c>
      <c r="M111" s="95">
        <f>Input!$E$15</f>
        <v>3039.93</v>
      </c>
      <c r="N111" s="84">
        <f>(L111*HLOOKUP($B$98,Input!$D$11:$M$15, 5, FALSE))+(M111-HLOOKUP($B$98,Input!$D$11:$M$15, 5, FALSE))</f>
        <v>668.78459999999995</v>
      </c>
    </row>
    <row r="112" spans="1:14" s="1" customFormat="1" x14ac:dyDescent="0.25">
      <c r="A112" s="115">
        <v>13</v>
      </c>
      <c r="B112" s="60" t="s">
        <v>41</v>
      </c>
      <c r="C112" s="61">
        <f>IF($B$97 ='Contribution Structures'!$H$3,'Contribution Structures'!C16,IF($B$97='Contribution Structures'!$H$4, 'Contribution Structures'!C39,IF($B$97='Contribution Structures'!$H$5,'Contribution Structures'!C62,IF($B$97='Contribution Structures'!$H$6,'Contribution Structures'!C85,IF($B$97='Contribution Structures'!$H$7,'Contribution Structures'!C108,IF($B$97='Contribution Structures'!$H$8,'Contribution Structures'!C131,IF($B$97='Contribution Structures'!$H$9,'Contribution Structures'!C154)))))))</f>
        <v>0.33</v>
      </c>
      <c r="D112" s="83">
        <f>Input!$E$12</f>
        <v>1062.9100000000001</v>
      </c>
      <c r="E112" s="84">
        <f>(C112*HLOOKUP($B$98,Input!$D$11:$M$15, 2, FALSE))+(D112-HLOOKUP($B$98,Input!$D$11:$M$15, 2, FALSE))</f>
        <v>350.76030000000003</v>
      </c>
      <c r="F112" s="61">
        <f>IF($B$97 ='Contribution Structures'!$H$3,'Contribution Structures'!D16,IF($B$97='Contribution Structures'!$H$4, 'Contribution Structures'!D39,IF($B$97='Contribution Structures'!$H$5,'Contribution Structures'!D62,IF($B$97='Contribution Structures'!$H$6,'Contribution Structures'!D85,IF($B$97='Contribution Structures'!$H$7,'Contribution Structures'!D108,IF($B$97='Contribution Structures'!$H$8,'Contribution Structures'!D131,IF($B$97='Contribution Structures'!$H$9,'Contribution Structures'!D154)))))))</f>
        <v>0.27</v>
      </c>
      <c r="G112" s="83">
        <f>Input!$E$13</f>
        <v>2125.83</v>
      </c>
      <c r="H112" s="84">
        <f>(F112*HLOOKUP($B$98,Input!$D$11:$M$15, 3, FALSE))+(G112-HLOOKUP($B$98,Input!$D$11:$M$15, 3, FALSE))</f>
        <v>573.97410000000002</v>
      </c>
      <c r="I112" s="61">
        <f>IF($B$97 ='Contribution Structures'!$H$3,'Contribution Structures'!E16,IF($B$97='Contribution Structures'!$H$4, 'Contribution Structures'!E39,IF($B$97='Contribution Structures'!$H$5,'Contribution Structures'!E62,IF($B$97='Contribution Structures'!$H$6,'Contribution Structures'!E85,IF($B$97='Contribution Structures'!$H$7,'Contribution Structures'!E108,IF($B$97='Contribution Structures'!$H$8,'Contribution Structures'!E131,IF($B$97='Contribution Structures'!$H$9,'Contribution Structures'!E154)))))))</f>
        <v>0.27</v>
      </c>
      <c r="J112" s="83">
        <f>Input!$E$14</f>
        <v>1977.03</v>
      </c>
      <c r="K112" s="84">
        <f>(I112*HLOOKUP($B$98,Input!$D$11:$M$15, 4, FALSE))+(J112-HLOOKUP($B$98,Input!$D$11:$M$15, 4, FALSE))</f>
        <v>533.79809999999998</v>
      </c>
      <c r="L112" s="61">
        <f>IF($B$97 ='Contribution Structures'!$H$3,'Contribution Structures'!F16,IF($B$97='Contribution Structures'!$H$4, 'Contribution Structures'!F39,IF($B$97='Contribution Structures'!$H$5,'Contribution Structures'!F62,IF($B$97='Contribution Structures'!$H$6,'Contribution Structures'!F85,IF($B$97='Contribution Structures'!$H$7,'Contribution Structures'!F108,IF($B$97='Contribution Structures'!$H$8,'Contribution Structures'!F131,IF($B$97='Contribution Structures'!$H$9,'Contribution Structures'!F154)))))))</f>
        <v>0.23</v>
      </c>
      <c r="M112" s="95">
        <f>Input!$E$15</f>
        <v>3039.93</v>
      </c>
      <c r="N112" s="84">
        <f>(L112*HLOOKUP($B$98,Input!$D$11:$M$15, 5, FALSE))+(M112-HLOOKUP($B$98,Input!$D$11:$M$15, 5, FALSE))</f>
        <v>699.18389999999999</v>
      </c>
    </row>
    <row r="113" spans="1:14" s="1" customFormat="1" x14ac:dyDescent="0.25">
      <c r="A113" s="115">
        <v>14</v>
      </c>
      <c r="B113" s="60" t="s">
        <v>42</v>
      </c>
      <c r="C113" s="61">
        <f>IF($B$97 ='Contribution Structures'!$H$3,'Contribution Structures'!C17,IF($B$97='Contribution Structures'!$H$4, 'Contribution Structures'!C40,IF($B$97='Contribution Structures'!$H$5,'Contribution Structures'!C63,IF($B$97='Contribution Structures'!$H$6,'Contribution Structures'!C86,IF($B$97='Contribution Structures'!$H$7,'Contribution Structures'!C109,IF($B$97='Contribution Structures'!$H$8,'Contribution Structures'!C132,IF($B$97='Contribution Structures'!$H$9,'Contribution Structures'!C155)))))))</f>
        <v>0.34</v>
      </c>
      <c r="D113" s="83">
        <f>Input!$E$12</f>
        <v>1062.9100000000001</v>
      </c>
      <c r="E113" s="84">
        <f>(C113*HLOOKUP($B$98,Input!$D$11:$M$15, 2, FALSE))+(D113-HLOOKUP($B$98,Input!$D$11:$M$15, 2, FALSE))</f>
        <v>361.38940000000008</v>
      </c>
      <c r="F113" s="61">
        <f>IF($B$97 ='Contribution Structures'!$H$3,'Contribution Structures'!D17,IF($B$97='Contribution Structures'!$H$4, 'Contribution Structures'!D40,IF($B$97='Contribution Structures'!$H$5,'Contribution Structures'!D63,IF($B$97='Contribution Structures'!$H$6,'Contribution Structures'!D86,IF($B$97='Contribution Structures'!$H$7,'Contribution Structures'!D109,IF($B$97='Contribution Structures'!$H$8,'Contribution Structures'!D132,IF($B$97='Contribution Structures'!$H$9,'Contribution Structures'!D155)))))))</f>
        <v>0.28000000000000003</v>
      </c>
      <c r="G113" s="83">
        <f>Input!$E$13</f>
        <v>2125.83</v>
      </c>
      <c r="H113" s="84">
        <f>(F113*HLOOKUP($B$98,Input!$D$11:$M$15, 3, FALSE))+(G113-HLOOKUP($B$98,Input!$D$11:$M$15, 3, FALSE))</f>
        <v>595.23239999999998</v>
      </c>
      <c r="I113" s="61">
        <f>IF($B$97 ='Contribution Structures'!$H$3,'Contribution Structures'!E17,IF($B$97='Contribution Structures'!$H$4, 'Contribution Structures'!E40,IF($B$97='Contribution Structures'!$H$5,'Contribution Structures'!E63,IF($B$97='Contribution Structures'!$H$6,'Contribution Structures'!E86,IF($B$97='Contribution Structures'!$H$7,'Contribution Structures'!E109,IF($B$97='Contribution Structures'!$H$8,'Contribution Structures'!E132,IF($B$97='Contribution Structures'!$H$9,'Contribution Structures'!E155)))))))</f>
        <v>0.28000000000000003</v>
      </c>
      <c r="J113" s="83">
        <f>Input!$E$14</f>
        <v>1977.03</v>
      </c>
      <c r="K113" s="84">
        <f>(I113*HLOOKUP($B$98,Input!$D$11:$M$15, 4, FALSE))+(J113-HLOOKUP($B$98,Input!$D$11:$M$15, 4, FALSE))</f>
        <v>553.5684</v>
      </c>
      <c r="L113" s="61">
        <f>IF($B$97 ='Contribution Structures'!$H$3,'Contribution Structures'!F17,IF($B$97='Contribution Structures'!$H$4, 'Contribution Structures'!F40,IF($B$97='Contribution Structures'!$H$5,'Contribution Structures'!F63,IF($B$97='Contribution Structures'!$H$6,'Contribution Structures'!F86,IF($B$97='Contribution Structures'!$H$7,'Contribution Structures'!F109,IF($B$97='Contribution Structures'!$H$8,'Contribution Structures'!F132,IF($B$97='Contribution Structures'!$H$9,'Contribution Structures'!F155)))))))</f>
        <v>0.24</v>
      </c>
      <c r="M113" s="95">
        <f>Input!$E$15</f>
        <v>3039.93</v>
      </c>
      <c r="N113" s="84">
        <f>(L113*HLOOKUP($B$98,Input!$D$11:$M$15, 5, FALSE))+(M113-HLOOKUP($B$98,Input!$D$11:$M$15, 5, FALSE))</f>
        <v>729.58319999999992</v>
      </c>
    </row>
    <row r="114" spans="1:14" s="1" customFormat="1" x14ac:dyDescent="0.25">
      <c r="A114" s="115">
        <v>15</v>
      </c>
      <c r="B114" s="60" t="s">
        <v>43</v>
      </c>
      <c r="C114" s="61">
        <f>IF($B$97 ='Contribution Structures'!$H$3,'Contribution Structures'!C18,IF($B$97='Contribution Structures'!$H$4, 'Contribution Structures'!C41,IF($B$97='Contribution Structures'!$H$5,'Contribution Structures'!C64,IF($B$97='Contribution Structures'!$H$6,'Contribution Structures'!C87,IF($B$97='Contribution Structures'!$H$7,'Contribution Structures'!C110,IF($B$97='Contribution Structures'!$H$8,'Contribution Structures'!C133,IF($B$97='Contribution Structures'!$H$9,'Contribution Structures'!C156)))))))</f>
        <v>0.34</v>
      </c>
      <c r="D114" s="83">
        <f>Input!$E$12</f>
        <v>1062.9100000000001</v>
      </c>
      <c r="E114" s="84">
        <f>(C114*HLOOKUP($B$98,Input!$D$11:$M$15, 2, FALSE))+(D114-HLOOKUP($B$98,Input!$D$11:$M$15, 2, FALSE))</f>
        <v>361.38940000000008</v>
      </c>
      <c r="F114" s="61">
        <f>IF($B$97 ='Contribution Structures'!$H$3,'Contribution Structures'!D18,IF($B$97='Contribution Structures'!$H$4, 'Contribution Structures'!D41,IF($B$97='Contribution Structures'!$H$5,'Contribution Structures'!D64,IF($B$97='Contribution Structures'!$H$6,'Contribution Structures'!D87,IF($B$97='Contribution Structures'!$H$7,'Contribution Structures'!D110,IF($B$97='Contribution Structures'!$H$8,'Contribution Structures'!D133,IF($B$97='Contribution Structures'!$H$9,'Contribution Structures'!D156)))))))</f>
        <v>0.3</v>
      </c>
      <c r="G114" s="83">
        <f>Input!$E$13</f>
        <v>2125.83</v>
      </c>
      <c r="H114" s="84">
        <f>(F114*HLOOKUP($B$98,Input!$D$11:$M$15, 3, FALSE))+(G114-HLOOKUP($B$98,Input!$D$11:$M$15, 3, FALSE))</f>
        <v>637.74899999999991</v>
      </c>
      <c r="I114" s="61">
        <f>IF($B$97 ='Contribution Structures'!$H$3,'Contribution Structures'!E18,IF($B$97='Contribution Structures'!$H$4, 'Contribution Structures'!E41,IF($B$97='Contribution Structures'!$H$5,'Contribution Structures'!E64,IF($B$97='Contribution Structures'!$H$6,'Contribution Structures'!E87,IF($B$97='Contribution Structures'!$H$7,'Contribution Structures'!E110,IF($B$97='Contribution Structures'!$H$8,'Contribution Structures'!E133,IF($B$97='Contribution Structures'!$H$9,'Contribution Structures'!E156)))))))</f>
        <v>0.3</v>
      </c>
      <c r="J114" s="83">
        <f>Input!$E$14</f>
        <v>1977.03</v>
      </c>
      <c r="K114" s="84">
        <f>(I114*HLOOKUP($B$98,Input!$D$11:$M$15, 4, FALSE))+(J114-HLOOKUP($B$98,Input!$D$11:$M$15, 4, FALSE))</f>
        <v>593.10899999999992</v>
      </c>
      <c r="L114" s="61">
        <f>IF($B$97 ='Contribution Structures'!$H$3,'Contribution Structures'!F18,IF($B$97='Contribution Structures'!$H$4, 'Contribution Structures'!F41,IF($B$97='Contribution Structures'!$H$5,'Contribution Structures'!F64,IF($B$97='Contribution Structures'!$H$6,'Contribution Structures'!F87,IF($B$97='Contribution Structures'!$H$7,'Contribution Structures'!F110,IF($B$97='Contribution Structures'!$H$8,'Contribution Structures'!F133,IF($B$97='Contribution Structures'!$H$9,'Contribution Structures'!F156)))))))</f>
        <v>0.26</v>
      </c>
      <c r="M114" s="95">
        <f>Input!$E$15</f>
        <v>3039.93</v>
      </c>
      <c r="N114" s="84">
        <f>(L114*HLOOKUP($B$98,Input!$D$11:$M$15, 5, FALSE))+(M114-HLOOKUP($B$98,Input!$D$11:$M$15, 5, FALSE))</f>
        <v>790.3818</v>
      </c>
    </row>
    <row r="115" spans="1:14" s="1" customFormat="1" x14ac:dyDescent="0.25">
      <c r="A115" s="115">
        <v>16</v>
      </c>
      <c r="B115" s="62" t="s">
        <v>44</v>
      </c>
      <c r="C115" s="61">
        <f>IF($B$97 ='Contribution Structures'!$H$3,'Contribution Structures'!C19,IF($B$97='Contribution Structures'!$H$4, 'Contribution Structures'!C42,IF($B$97='Contribution Structures'!$H$5,'Contribution Structures'!C65,IF($B$97='Contribution Structures'!$H$6,'Contribution Structures'!C88,IF($B$97='Contribution Structures'!$H$7,'Contribution Structures'!C111,IF($B$97='Contribution Structures'!$H$8,'Contribution Structures'!C134,IF($B$97='Contribution Structures'!$H$9,'Contribution Structures'!C157)))))))</f>
        <v>0.34</v>
      </c>
      <c r="D115" s="83">
        <f>Input!$E$12</f>
        <v>1062.9100000000001</v>
      </c>
      <c r="E115" s="84">
        <f>(C115*HLOOKUP($B$98,Input!$D$11:$M$15, 2, FALSE))+(D115-HLOOKUP($B$98,Input!$D$11:$M$15, 2, FALSE))</f>
        <v>361.38940000000008</v>
      </c>
      <c r="F115" s="61">
        <f>IF($B$97 ='Contribution Structures'!$H$3,'Contribution Structures'!D19,IF($B$97='Contribution Structures'!$H$4, 'Contribution Structures'!D42,IF($B$97='Contribution Structures'!$H$5,'Contribution Structures'!D65,IF($B$97='Contribution Structures'!$H$6,'Contribution Structures'!D88,IF($B$97='Contribution Structures'!$H$7,'Contribution Structures'!D111,IF($B$97='Contribution Structures'!$H$8,'Contribution Structures'!D134,IF($B$97='Contribution Structures'!$H$9,'Contribution Structures'!D157)))))))</f>
        <v>0.3</v>
      </c>
      <c r="G115" s="83">
        <f>Input!$E$13</f>
        <v>2125.83</v>
      </c>
      <c r="H115" s="84">
        <f>(F115*HLOOKUP($B$98,Input!$D$11:$M$15, 3, FALSE))+(G115-HLOOKUP($B$98,Input!$D$11:$M$15, 3, FALSE))</f>
        <v>637.74899999999991</v>
      </c>
      <c r="I115" s="61">
        <f>IF($B$97 ='Contribution Structures'!$H$3,'Contribution Structures'!E19,IF($B$97='Contribution Structures'!$H$4, 'Contribution Structures'!E42,IF($B$97='Contribution Structures'!$H$5,'Contribution Structures'!E65,IF($B$97='Contribution Structures'!$H$6,'Contribution Structures'!E88,IF($B$97='Contribution Structures'!$H$7,'Contribution Structures'!E111,IF($B$97='Contribution Structures'!$H$8,'Contribution Structures'!E134,IF($B$97='Contribution Structures'!$H$9,'Contribution Structures'!E157)))))))</f>
        <v>0.3</v>
      </c>
      <c r="J115" s="83">
        <f>Input!$E$14</f>
        <v>1977.03</v>
      </c>
      <c r="K115" s="84">
        <f>(I115*HLOOKUP($B$98,Input!$D$11:$M$15, 4, FALSE))+(J115-HLOOKUP($B$98,Input!$D$11:$M$15, 4, FALSE))</f>
        <v>593.10899999999992</v>
      </c>
      <c r="L115" s="61">
        <f>IF($B$97 ='Contribution Structures'!$H$3,'Contribution Structures'!F19,IF($B$97='Contribution Structures'!$H$4, 'Contribution Structures'!F42,IF($B$97='Contribution Structures'!$H$5,'Contribution Structures'!F65,IF($B$97='Contribution Structures'!$H$6,'Contribution Structures'!F88,IF($B$97='Contribution Structures'!$H$7,'Contribution Structures'!F111,IF($B$97='Contribution Structures'!$H$8,'Contribution Structures'!F134,IF($B$97='Contribution Structures'!$H$9,'Contribution Structures'!F157)))))))</f>
        <v>0.28000000000000003</v>
      </c>
      <c r="M115" s="95">
        <f>Input!$E$15</f>
        <v>3039.93</v>
      </c>
      <c r="N115" s="84">
        <f>(L115*HLOOKUP($B$98,Input!$D$11:$M$15, 5, FALSE))+(M115-HLOOKUP($B$98,Input!$D$11:$M$15, 5, FALSE))</f>
        <v>851.18040000000008</v>
      </c>
    </row>
    <row r="116" spans="1:14" s="1" customFormat="1" x14ac:dyDescent="0.25">
      <c r="A116" s="115">
        <v>17</v>
      </c>
      <c r="B116" s="60" t="s">
        <v>45</v>
      </c>
      <c r="C116" s="61">
        <f>IF($B$97 ='Contribution Structures'!$H$3,'Contribution Structures'!C20,IF($B$97='Contribution Structures'!$H$4, 'Contribution Structures'!C43,IF($B$97='Contribution Structures'!$H$5,'Contribution Structures'!C66,IF($B$97='Contribution Structures'!$H$6,'Contribution Structures'!C89,IF($B$97='Contribution Structures'!$H$7,'Contribution Structures'!C112,IF($B$97='Contribution Structures'!$H$8,'Contribution Structures'!C135,IF($B$97='Contribution Structures'!$H$9,'Contribution Structures'!C158)))))))</f>
        <v>0.35</v>
      </c>
      <c r="D116" s="83">
        <f>Input!$E$12</f>
        <v>1062.9100000000001</v>
      </c>
      <c r="E116" s="84">
        <f>(C116*HLOOKUP($B$98,Input!$D$11:$M$15, 2, FALSE))+(D116-HLOOKUP($B$98,Input!$D$11:$M$15, 2, FALSE))</f>
        <v>372.01850000000002</v>
      </c>
      <c r="F116" s="61">
        <f>IF($B$97 ='Contribution Structures'!$H$3,'Contribution Structures'!D20,IF($B$97='Contribution Structures'!$H$4, 'Contribution Structures'!D43,IF($B$97='Contribution Structures'!$H$5,'Contribution Structures'!D66,IF($B$97='Contribution Structures'!$H$6,'Contribution Structures'!D89,IF($B$97='Contribution Structures'!$H$7,'Contribution Structures'!D112,IF($B$97='Contribution Structures'!$H$8,'Contribution Structures'!D135,IF($B$97='Contribution Structures'!$H$9,'Contribution Structures'!D158)))))))</f>
        <v>0.3</v>
      </c>
      <c r="G116" s="83">
        <f>Input!$E$13</f>
        <v>2125.83</v>
      </c>
      <c r="H116" s="84">
        <f>(F116*HLOOKUP($B$98,Input!$D$11:$M$15, 3, FALSE))+(G116-HLOOKUP($B$98,Input!$D$11:$M$15, 3, FALSE))</f>
        <v>637.74899999999991</v>
      </c>
      <c r="I116" s="61">
        <f>IF($B$97 ='Contribution Structures'!$H$3,'Contribution Structures'!E20,IF($B$97='Contribution Structures'!$H$4, 'Contribution Structures'!E43,IF($B$97='Contribution Structures'!$H$5,'Contribution Structures'!E66,IF($B$97='Contribution Structures'!$H$6,'Contribution Structures'!E89,IF($B$97='Contribution Structures'!$H$7,'Contribution Structures'!E112,IF($B$97='Contribution Structures'!$H$8,'Contribution Structures'!E135,IF($B$97='Contribution Structures'!$H$9,'Contribution Structures'!E158)))))))</f>
        <v>0.3</v>
      </c>
      <c r="J116" s="83">
        <f>Input!$E$14</f>
        <v>1977.03</v>
      </c>
      <c r="K116" s="84">
        <f>(I116*HLOOKUP($B$98,Input!$D$11:$M$15, 4, FALSE))+(J116-HLOOKUP($B$98,Input!$D$11:$M$15, 4, FALSE))</f>
        <v>593.10899999999992</v>
      </c>
      <c r="L116" s="61">
        <f>IF($B$97 ='Contribution Structures'!$H$3,'Contribution Structures'!F20,IF($B$97='Contribution Structures'!$H$4, 'Contribution Structures'!F43,IF($B$97='Contribution Structures'!$H$5,'Contribution Structures'!F66,IF($B$97='Contribution Structures'!$H$6,'Contribution Structures'!F89,IF($B$97='Contribution Structures'!$H$7,'Contribution Structures'!F112,IF($B$97='Contribution Structures'!$H$8,'Contribution Structures'!F135,IF($B$97='Contribution Structures'!$H$9,'Contribution Structures'!F158)))))))</f>
        <v>0.28999999999999998</v>
      </c>
      <c r="M116" s="95">
        <f>Input!$E$15</f>
        <v>3039.93</v>
      </c>
      <c r="N116" s="84">
        <f>(L116*HLOOKUP($B$98,Input!$D$11:$M$15, 5, FALSE))+(M116-HLOOKUP($B$98,Input!$D$11:$M$15, 5, FALSE))</f>
        <v>881.57969999999989</v>
      </c>
    </row>
    <row r="117" spans="1:14" s="1" customFormat="1" x14ac:dyDescent="0.25">
      <c r="A117" s="115">
        <v>18</v>
      </c>
      <c r="B117" s="60" t="s">
        <v>46</v>
      </c>
      <c r="C117" s="61">
        <f>IF($B$97 ='Contribution Structures'!$H$3,'Contribution Structures'!C21,IF($B$97='Contribution Structures'!$H$4, 'Contribution Structures'!C44,IF($B$97='Contribution Structures'!$H$5,'Contribution Structures'!C67,IF($B$97='Contribution Structures'!$H$6,'Contribution Structures'!C90,IF($B$97='Contribution Structures'!$H$7,'Contribution Structures'!C113,IF($B$97='Contribution Structures'!$H$8,'Contribution Structures'!C136,IF($B$97='Contribution Structures'!$H$9,'Contribution Structures'!C159)))))))</f>
        <v>0.35</v>
      </c>
      <c r="D117" s="83">
        <f>Input!$E$12</f>
        <v>1062.9100000000001</v>
      </c>
      <c r="E117" s="84">
        <f>(C117*HLOOKUP($B$98,Input!$D$11:$M$15, 2, FALSE))+(D117-HLOOKUP($B$98,Input!$D$11:$M$15, 2, FALSE))</f>
        <v>372.01850000000002</v>
      </c>
      <c r="F117" s="61">
        <f>IF($B$97 ='Contribution Structures'!$H$3,'Contribution Structures'!D21,IF($B$97='Contribution Structures'!$H$4, 'Contribution Structures'!D44,IF($B$97='Contribution Structures'!$H$5,'Contribution Structures'!D67,IF($B$97='Contribution Structures'!$H$6,'Contribution Structures'!D90,IF($B$97='Contribution Structures'!$H$7,'Contribution Structures'!D113,IF($B$97='Contribution Structures'!$H$8,'Contribution Structures'!D136,IF($B$97='Contribution Structures'!$H$9,'Contribution Structures'!D159)))))))</f>
        <v>0.35</v>
      </c>
      <c r="G117" s="83">
        <f>Input!$E$13</f>
        <v>2125.83</v>
      </c>
      <c r="H117" s="84">
        <f>(F117*HLOOKUP($B$98,Input!$D$11:$M$15, 3, FALSE))+(G117-HLOOKUP($B$98,Input!$D$11:$M$15, 3, FALSE))</f>
        <v>744.04049999999995</v>
      </c>
      <c r="I117" s="61">
        <f>IF($B$97 ='Contribution Structures'!$H$3,'Contribution Structures'!E21,IF($B$97='Contribution Structures'!$H$4, 'Contribution Structures'!E44,IF($B$97='Contribution Structures'!$H$5,'Contribution Structures'!E67,IF($B$97='Contribution Structures'!$H$6,'Contribution Structures'!E90,IF($B$97='Contribution Structures'!$H$7,'Contribution Structures'!E113,IF($B$97='Contribution Structures'!$H$8,'Contribution Structures'!E136,IF($B$97='Contribution Structures'!$H$9,'Contribution Structures'!E159)))))))</f>
        <v>0.35</v>
      </c>
      <c r="J117" s="83">
        <f>Input!$E$14</f>
        <v>1977.03</v>
      </c>
      <c r="K117" s="84">
        <f>(I117*HLOOKUP($B$98,Input!$D$11:$M$15, 4, FALSE))+(J117-HLOOKUP($B$98,Input!$D$11:$M$15, 4, FALSE))</f>
        <v>691.96049999999991</v>
      </c>
      <c r="L117" s="61">
        <f>IF($B$97 ='Contribution Structures'!$H$3,'Contribution Structures'!F21,IF($B$97='Contribution Structures'!$H$4, 'Contribution Structures'!F44,IF($B$97='Contribution Structures'!$H$5,'Contribution Structures'!F67,IF($B$97='Contribution Structures'!$H$6,'Contribution Structures'!F90,IF($B$97='Contribution Structures'!$H$7,'Contribution Structures'!F113,IF($B$97='Contribution Structures'!$H$8,'Contribution Structures'!F136,IF($B$97='Contribution Structures'!$H$9,'Contribution Structures'!F159)))))))</f>
        <v>0.32</v>
      </c>
      <c r="M117" s="95">
        <f>Input!$E$15</f>
        <v>3039.93</v>
      </c>
      <c r="N117" s="84">
        <f>(L117*HLOOKUP($B$98,Input!$D$11:$M$15, 5, FALSE))+(M117-HLOOKUP($B$98,Input!$D$11:$M$15, 5, FALSE))</f>
        <v>972.77760000000001</v>
      </c>
    </row>
    <row r="118" spans="1:14" s="1" customFormat="1" x14ac:dyDescent="0.25">
      <c r="A118" s="115">
        <v>19</v>
      </c>
      <c r="B118" s="60" t="s">
        <v>47</v>
      </c>
      <c r="C118" s="61">
        <f>IF($B$97 ='Contribution Structures'!$H$3,'Contribution Structures'!C22,IF($B$97='Contribution Structures'!$H$4, 'Contribution Structures'!C45,IF($B$97='Contribution Structures'!$H$5,'Contribution Structures'!C68,IF($B$97='Contribution Structures'!$H$6,'Contribution Structures'!C91,IF($B$97='Contribution Structures'!$H$7,'Contribution Structures'!C114,IF($B$97='Contribution Structures'!$H$8,'Contribution Structures'!C137,IF($B$97='Contribution Structures'!$H$9,'Contribution Structures'!C160)))))))</f>
        <v>0.35</v>
      </c>
      <c r="D118" s="83">
        <f>Input!$E$12</f>
        <v>1062.9100000000001</v>
      </c>
      <c r="E118" s="84">
        <f>(C118*HLOOKUP($B$98,Input!$D$11:$M$15, 2, FALSE))+(D118-HLOOKUP($B$98,Input!$D$11:$M$15, 2, FALSE))</f>
        <v>372.01850000000002</v>
      </c>
      <c r="F118" s="61">
        <f>IF($B$97 ='Contribution Structures'!$H$3,'Contribution Structures'!D22,IF($B$97='Contribution Structures'!$H$4, 'Contribution Structures'!D45,IF($B$97='Contribution Structures'!$H$5,'Contribution Structures'!D68,IF($B$97='Contribution Structures'!$H$6,'Contribution Structures'!D91,IF($B$97='Contribution Structures'!$H$7,'Contribution Structures'!D114,IF($B$97='Contribution Structures'!$H$8,'Contribution Structures'!D137,IF($B$97='Contribution Structures'!$H$9,'Contribution Structures'!D160)))))))</f>
        <v>0.35</v>
      </c>
      <c r="G118" s="83">
        <f>Input!$E$13</f>
        <v>2125.83</v>
      </c>
      <c r="H118" s="84">
        <f>(F118*HLOOKUP($B$98,Input!$D$11:$M$15, 3, FALSE))+(G118-HLOOKUP($B$98,Input!$D$11:$M$15, 3, FALSE))</f>
        <v>744.04049999999995</v>
      </c>
      <c r="I118" s="61">
        <f>IF($B$97 ='Contribution Structures'!$H$3,'Contribution Structures'!E22,IF($B$97='Contribution Structures'!$H$4, 'Contribution Structures'!E45,IF($B$97='Contribution Structures'!$H$5,'Contribution Structures'!E68,IF($B$97='Contribution Structures'!$H$6,'Contribution Structures'!E91,IF($B$97='Contribution Structures'!$H$7,'Contribution Structures'!E114,IF($B$97='Contribution Structures'!$H$8,'Contribution Structures'!E137,IF($B$97='Contribution Structures'!$H$9,'Contribution Structures'!E160)))))))</f>
        <v>0.35</v>
      </c>
      <c r="J118" s="83">
        <f>Input!$E$14</f>
        <v>1977.03</v>
      </c>
      <c r="K118" s="84">
        <f>(I118*HLOOKUP($B$98,Input!$D$11:$M$15, 4, FALSE))+(J118-HLOOKUP($B$98,Input!$D$11:$M$15, 4, FALSE))</f>
        <v>691.96049999999991</v>
      </c>
      <c r="L118" s="61">
        <f>IF($B$97 ='Contribution Structures'!$H$3,'Contribution Structures'!F22,IF($B$97='Contribution Structures'!$H$4, 'Contribution Structures'!F45,IF($B$97='Contribution Structures'!$H$5,'Contribution Structures'!F68,IF($B$97='Contribution Structures'!$H$6,'Contribution Structures'!F91,IF($B$97='Contribution Structures'!$H$7,'Contribution Structures'!F114,IF($B$97='Contribution Structures'!$H$8,'Contribution Structures'!F137,IF($B$97='Contribution Structures'!$H$9,'Contribution Structures'!F160)))))))</f>
        <v>0.32</v>
      </c>
      <c r="M118" s="95">
        <f>Input!$E$15</f>
        <v>3039.93</v>
      </c>
      <c r="N118" s="84">
        <f>(L118*HLOOKUP($B$98,Input!$D$11:$M$15, 5, FALSE))+(M118-HLOOKUP($B$98,Input!$D$11:$M$15, 5, FALSE))</f>
        <v>972.77760000000001</v>
      </c>
    </row>
    <row r="119" spans="1:14" s="1" customFormat="1" ht="15.75" thickBot="1" x14ac:dyDescent="0.3">
      <c r="A119" s="115">
        <v>20</v>
      </c>
      <c r="B119" s="63" t="s">
        <v>48</v>
      </c>
      <c r="C119" s="64">
        <f>IF($B$97 ='Contribution Structures'!$H$3,'Contribution Structures'!C23,IF($B$97='Contribution Structures'!$H$4, 'Contribution Structures'!C46,IF($B$97='Contribution Structures'!$H$5,'Contribution Structures'!C69,IF($B$97='Contribution Structures'!$H$6,'Contribution Structures'!C92,IF($B$97='Contribution Structures'!$H$7,'Contribution Structures'!C115,IF($B$97='Contribution Structures'!$H$8,'Contribution Structures'!C138,IF($B$97='Contribution Structures'!$H$9,'Contribution Structures'!C161)))))))</f>
        <v>0.35</v>
      </c>
      <c r="D119" s="88">
        <f>Input!$E$12</f>
        <v>1062.9100000000001</v>
      </c>
      <c r="E119" s="89">
        <f>(C119*HLOOKUP($B$98,Input!$D$11:$M$15, 2, FALSE))+(D119-HLOOKUP($B$98,Input!$D$11:$M$15, 2, FALSE))</f>
        <v>372.01850000000002</v>
      </c>
      <c r="F119" s="64">
        <f>IF($B$97 ='Contribution Structures'!$H$3,'Contribution Structures'!D23,IF($B$97='Contribution Structures'!$H$4, 'Contribution Structures'!D46,IF($B$97='Contribution Structures'!$H$5,'Contribution Structures'!D69,IF($B$97='Contribution Structures'!$H$6,'Contribution Structures'!D92,IF($B$97='Contribution Structures'!$H$7,'Contribution Structures'!D115,IF($B$97='Contribution Structures'!$H$8,'Contribution Structures'!D138,IF($B$97='Contribution Structures'!$H$9,'Contribution Structures'!D161)))))))</f>
        <v>0.35</v>
      </c>
      <c r="G119" s="88">
        <f>Input!$E$13</f>
        <v>2125.83</v>
      </c>
      <c r="H119" s="96">
        <f>(F119*HLOOKUP($B$98,Input!$D$11:$M$15, 3, FALSE))+(G119-HLOOKUP($B$98,Input!$D$11:$M$15, 3, FALSE))</f>
        <v>744.04049999999995</v>
      </c>
      <c r="I119" s="64">
        <f>IF($B$97 ='Contribution Structures'!$H$3,'Contribution Structures'!E23,IF($B$97='Contribution Structures'!$H$4, 'Contribution Structures'!E46,IF($B$97='Contribution Structures'!$H$5,'Contribution Structures'!E69,IF($B$97='Contribution Structures'!$H$6,'Contribution Structures'!E92,IF($B$97='Contribution Structures'!$H$7,'Contribution Structures'!E115,IF($B$97='Contribution Structures'!$H$8,'Contribution Structures'!E138,IF($B$97='Contribution Structures'!$H$9,'Contribution Structures'!E161)))))))</f>
        <v>0.35</v>
      </c>
      <c r="J119" s="88">
        <f>Input!$E$14</f>
        <v>1977.03</v>
      </c>
      <c r="K119" s="96">
        <f>(I119*HLOOKUP($B$98,Input!$D$11:$M$15, 4, FALSE))+(J119-HLOOKUP($B$98,Input!$D$11:$M$15, 4, FALSE))</f>
        <v>691.96049999999991</v>
      </c>
      <c r="L119" s="64">
        <f>IF($B$97 ='Contribution Structures'!$H$3,'Contribution Structures'!F23,IF($B$97='Contribution Structures'!$H$4, 'Contribution Structures'!F46,IF($B$97='Contribution Structures'!$H$5,'Contribution Structures'!F69,IF($B$97='Contribution Structures'!$H$6,'Contribution Structures'!F92,IF($B$97='Contribution Structures'!$H$7,'Contribution Structures'!F115,IF($B$97='Contribution Structures'!$H$8,'Contribution Structures'!F138,IF($B$97='Contribution Structures'!$H$9,'Contribution Structures'!F161)))))))</f>
        <v>0.35</v>
      </c>
      <c r="M119" s="97">
        <f>Input!$E$15</f>
        <v>3039.93</v>
      </c>
      <c r="N119" s="89">
        <f>(L119*HLOOKUP($B$98,Input!$D$11:$M$15, 5, FALSE))+(M119-HLOOKUP($B$98,Input!$D$11:$M$15, 5, FALSE))</f>
        <v>1063.9754999999998</v>
      </c>
    </row>
    <row r="120" spans="1:14" s="1" customFormat="1" ht="15.75" thickBot="1" x14ac:dyDescent="0.3">
      <c r="A120" s="114"/>
    </row>
    <row r="121" spans="1:14" s="1" customFormat="1" ht="22.5" customHeight="1" thickBot="1" x14ac:dyDescent="0.3">
      <c r="A121" s="125" t="s">
        <v>4</v>
      </c>
      <c r="B121" s="101">
        <f>Input!F11</f>
        <v>0</v>
      </c>
    </row>
    <row r="122" spans="1:14" s="1" customFormat="1" ht="26.1" customHeight="1" thickBot="1" x14ac:dyDescent="0.3">
      <c r="A122" s="126" t="s">
        <v>80</v>
      </c>
      <c r="B122" s="116" t="s">
        <v>77</v>
      </c>
    </row>
    <row r="123" spans="1:14" s="1" customFormat="1" ht="29.45" customHeight="1" thickBot="1" x14ac:dyDescent="0.3">
      <c r="A123" s="127" t="s">
        <v>82</v>
      </c>
      <c r="B123" s="117" t="s">
        <v>129</v>
      </c>
      <c r="C123" s="146" t="s">
        <v>12</v>
      </c>
      <c r="D123" s="147"/>
      <c r="E123" s="148"/>
      <c r="F123" s="146" t="s">
        <v>13</v>
      </c>
      <c r="G123" s="147"/>
      <c r="H123" s="148"/>
      <c r="I123" s="146" t="s">
        <v>14</v>
      </c>
      <c r="J123" s="147"/>
      <c r="K123" s="148"/>
      <c r="L123" s="146" t="s">
        <v>15</v>
      </c>
      <c r="M123" s="147"/>
      <c r="N123" s="148"/>
    </row>
    <row r="124" spans="1:14" s="1" customFormat="1" ht="26.25" thickBot="1" x14ac:dyDescent="0.3">
      <c r="A124" s="115" t="s">
        <v>16</v>
      </c>
      <c r="B124" s="55" t="s">
        <v>17</v>
      </c>
      <c r="C124" s="56" t="s">
        <v>18</v>
      </c>
      <c r="D124" s="72" t="s">
        <v>19</v>
      </c>
      <c r="E124" s="73" t="s">
        <v>20</v>
      </c>
      <c r="F124" s="56" t="s">
        <v>18</v>
      </c>
      <c r="G124" s="72" t="s">
        <v>19</v>
      </c>
      <c r="H124" s="73" t="s">
        <v>20</v>
      </c>
      <c r="I124" s="56" t="s">
        <v>18</v>
      </c>
      <c r="J124" s="72" t="s">
        <v>19</v>
      </c>
      <c r="K124" s="73" t="s">
        <v>20</v>
      </c>
      <c r="L124" s="56" t="s">
        <v>18</v>
      </c>
      <c r="M124" s="74" t="s">
        <v>19</v>
      </c>
      <c r="N124" s="75" t="s">
        <v>20</v>
      </c>
    </row>
    <row r="125" spans="1:14" s="1" customFormat="1" ht="13.5" customHeight="1" x14ac:dyDescent="0.25">
      <c r="A125" s="115">
        <v>1</v>
      </c>
      <c r="B125" s="91" t="s">
        <v>29</v>
      </c>
      <c r="C125" s="92">
        <f>IF($B$122 ='Contribution Structures'!$H$3,'Contribution Structures'!C4,IF($B$122='Contribution Structures'!$H$4,'Contribution Structures'!C27,IF($B$122='Contribution Structures'!$H$5,'Contribution Structures'!C50,IF($B$122='Contribution Structures'!$H$6,'Contribution Structures'!C73,IF($B$122='Contribution Structures'!$H$7,'Contribution Structures'!C96,IF($B$122='Contribution Structures'!$H$8,'Contribution Structures'!C119,IF($B$122='Contribution Structures'!$H$9,'Contribution Structures'!C142)))))))</f>
        <v>4.4999999999999998E-2</v>
      </c>
      <c r="D125" s="78">
        <f>Input!$F$12</f>
        <v>0</v>
      </c>
      <c r="E125" s="79" t="e">
        <f>(C125*HLOOKUP($B$123,Input!$D$11:$M$15, 2, FALSE))+(D125-HLOOKUP($B$123,Input!$D$11:$M$15, 2, FALSE))</f>
        <v>#N/A</v>
      </c>
      <c r="F125" s="92">
        <f>IF($B$122 ='Contribution Structures'!$H$3,'Contribution Structures'!D4,IF($B$122='Contribution Structures'!$H$4,'Contribution Structures'!D27,IF($B$122='Contribution Structures'!$H$5,'Contribution Structures'!D50,IF($B$122='Contribution Structures'!$H$6,'Contribution Structures'!D73,IF($B$122='Contribution Structures'!$H$7,'Contribution Structures'!D96,IF($B$122='Contribution Structures'!$H$8,'Contribution Structures'!D119,IF($B$122='Contribution Structures'!$H$9,'Contribution Structures'!D142)))))))</f>
        <v>3.5000000000000003E-2</v>
      </c>
      <c r="G125" s="78">
        <f>Input!$F$13</f>
        <v>0</v>
      </c>
      <c r="H125" s="79" t="e">
        <f>(F125*HLOOKUP($B$123,Input!$D$11:$M$15, 3, FALSE))+(G125-HLOOKUP($B$123,Input!$D$11:$M$15, 3, FALSE))</f>
        <v>#N/A</v>
      </c>
      <c r="I125" s="92">
        <f>IF($B$122 ='Contribution Structures'!$H$3,'Contribution Structures'!E4,IF($B$122='Contribution Structures'!$H$4,'Contribution Structures'!E27,IF($B$122='Contribution Structures'!$H$5,'Contribution Structures'!E50,IF($B$122='Contribution Structures'!$H$6,'Contribution Structures'!E73,IF($B$122='Contribution Structures'!$H$7,'Contribution Structures'!E96,IF($B$122='Contribution Structures'!$H$8,'Contribution Structures'!E119,IF($B$122='Contribution Structures'!$H$9,'Contribution Structures'!E142)))))))</f>
        <v>3.5000000000000003E-2</v>
      </c>
      <c r="J125" s="78">
        <f>Input!$F$14</f>
        <v>0</v>
      </c>
      <c r="K125" s="79" t="e">
        <f>(I125*HLOOKUP($B$123,Input!$D$11:$M$15, 4, FALSE))+(J125-HLOOKUP($B$123,Input!$D$11:$M$15, 4, FALSE))</f>
        <v>#N/A</v>
      </c>
      <c r="L125" s="92">
        <f>IF($B$122 ='Contribution Structures'!$H$3,'Contribution Structures'!F4,IF($B$122='Contribution Structures'!$H$4,'Contribution Structures'!F27,IF($B$122='Contribution Structures'!$H$5,'Contribution Structures'!F50,IF($B$122='Contribution Structures'!$H$6,'Contribution Structures'!F73,IF($B$122='Contribution Structures'!$H$7,'Contribution Structures'!F96,IF($B$122='Contribution Structures'!$H$8,'Contribution Structures'!F119,IF($B$122='Contribution Structures'!$H$9,'Contribution Structures'!F142)))))))</f>
        <v>0.03</v>
      </c>
      <c r="M125" s="93">
        <f>Input!$F$15</f>
        <v>0</v>
      </c>
      <c r="N125" s="79" t="e">
        <f>(L125*HLOOKUP($B$123,Input!$D$11:$M$15, 5, FALSE))+(M125-HLOOKUP($B$123,Input!$D$11:$M$15, 5, FALSE))</f>
        <v>#N/A</v>
      </c>
    </row>
    <row r="126" spans="1:14" s="1" customFormat="1" ht="13.5" customHeight="1" x14ac:dyDescent="0.25">
      <c r="A126" s="115">
        <v>2</v>
      </c>
      <c r="B126" s="60" t="s">
        <v>30</v>
      </c>
      <c r="C126" s="61">
        <f>IF($B$122 ='Contribution Structures'!$H$3,'Contribution Structures'!C5,IF($B$122='Contribution Structures'!$H$4,'Contribution Structures'!C28,IF($B$122='Contribution Structures'!$H$5,'Contribution Structures'!C51,IF($B$122='Contribution Structures'!$H$6,'Contribution Structures'!C74,IF($B$122='Contribution Structures'!$H$7,'Contribution Structures'!C97,IF($B$122='Contribution Structures'!$H$8,'Contribution Structures'!C120,IF($B$122='Contribution Structures'!$H$9,'Contribution Structures'!C143)))))))</f>
        <v>5.5E-2</v>
      </c>
      <c r="D126" s="83">
        <f>Input!$F$12</f>
        <v>0</v>
      </c>
      <c r="E126" s="84" t="e">
        <f>(C126*HLOOKUP($B$123,Input!$D$11:$M$15, 2, FALSE))+(D126-HLOOKUP($B$123,Input!$D$11:$M$15, 2, FALSE))</f>
        <v>#N/A</v>
      </c>
      <c r="F126" s="61">
        <f>IF($B$122 ='Contribution Structures'!$H$3,'Contribution Structures'!D5,IF($B$122='Contribution Structures'!$H$4,'Contribution Structures'!D28,IF($B$122='Contribution Structures'!$H$5,'Contribution Structures'!D51,IF($B$122='Contribution Structures'!$H$6,'Contribution Structures'!D74,IF($B$122='Contribution Structures'!$H$7,'Contribution Structures'!D97,IF($B$122='Contribution Structures'!$H$8,'Contribution Structures'!D120,IF($B$122='Contribution Structures'!$H$9,'Contribution Structures'!D143)))))))</f>
        <v>3.5000000000000003E-2</v>
      </c>
      <c r="G126" s="83">
        <f>Input!$F$13</f>
        <v>0</v>
      </c>
      <c r="H126" s="84" t="e">
        <f>(F126*HLOOKUP($B$123,Input!$D$11:$M$15, 3, FALSE))+(G126-HLOOKUP($B$123,Input!$D$11:$M$15, 3, FALSE))</f>
        <v>#N/A</v>
      </c>
      <c r="I126" s="61">
        <f>IF($B$122 ='Contribution Structures'!$H$3,'Contribution Structures'!E5,IF($B$122='Contribution Structures'!$H$4,'Contribution Structures'!E28,IF($B$122='Contribution Structures'!$H$5,'Contribution Structures'!E51,IF($B$122='Contribution Structures'!$H$6,'Contribution Structures'!E74,IF($B$122='Contribution Structures'!$H$7,'Contribution Structures'!E97,IF($B$122='Contribution Structures'!$H$8,'Contribution Structures'!E120,IF($B$122='Contribution Structures'!$H$9,'Contribution Structures'!E143)))))))</f>
        <v>3.5000000000000003E-2</v>
      </c>
      <c r="J126" s="83">
        <f>Input!$F$14</f>
        <v>0</v>
      </c>
      <c r="K126" s="84" t="e">
        <f>(I126*HLOOKUP($B$123,Input!$D$11:$M$15, 4, FALSE))+(J126-HLOOKUP($B$123,Input!$D$11:$M$15, 4, FALSE))</f>
        <v>#N/A</v>
      </c>
      <c r="L126" s="61">
        <f>IF($B$122 ='Contribution Structures'!$H$3,'Contribution Structures'!F5,IF($B$122='Contribution Structures'!$H$4,'Contribution Structures'!F28,IF($B$122='Contribution Structures'!$H$5,'Contribution Structures'!F51,IF($B$122='Contribution Structures'!$H$6,'Contribution Structures'!F74,IF($B$122='Contribution Structures'!$H$7,'Contribution Structures'!F97,IF($B$122='Contribution Structures'!$H$8,'Contribution Structures'!F120,IF($B$122='Contribution Structures'!$H$9,'Contribution Structures'!F143)))))))</f>
        <v>0.03</v>
      </c>
      <c r="M126" s="95">
        <f>Input!$F$15</f>
        <v>0</v>
      </c>
      <c r="N126" s="84" t="e">
        <f>(L126*HLOOKUP($B$123,Input!$D$11:$M$15, 5, FALSE))+(M126-HLOOKUP($B$123,Input!$D$11:$M$15, 5, FALSE))</f>
        <v>#N/A</v>
      </c>
    </row>
    <row r="127" spans="1:14" s="1" customFormat="1" ht="13.5" customHeight="1" x14ac:dyDescent="0.25">
      <c r="A127" s="115">
        <v>3</v>
      </c>
      <c r="B127" s="60" t="s">
        <v>31</v>
      </c>
      <c r="C127" s="61">
        <f>IF($B$122 ='Contribution Structures'!$H$3,'Contribution Structures'!C6,IF($B$122='Contribution Structures'!$H$4,'Contribution Structures'!C29,IF($B$122='Contribution Structures'!$H$5,'Contribution Structures'!C52,IF($B$122='Contribution Structures'!$H$6,'Contribution Structures'!C75,IF($B$122='Contribution Structures'!$H$7,'Contribution Structures'!C98,IF($B$122='Contribution Structures'!$H$8,'Contribution Structures'!C121,IF($B$122='Contribution Structures'!$H$9,'Contribution Structures'!C144)))))))</f>
        <v>7.4999999999999997E-2</v>
      </c>
      <c r="D127" s="83">
        <f>Input!$F$12</f>
        <v>0</v>
      </c>
      <c r="E127" s="84" t="e">
        <f>(C127*HLOOKUP($B$123,Input!$D$11:$M$15, 2, FALSE))+(D127-HLOOKUP($B$123,Input!$D$11:$M$15, 2, FALSE))</f>
        <v>#N/A</v>
      </c>
      <c r="F127" s="61">
        <f>IF($B$122 ='Contribution Structures'!$H$3,'Contribution Structures'!D6,IF($B$122='Contribution Structures'!$H$4,'Contribution Structures'!D29,IF($B$122='Contribution Structures'!$H$5,'Contribution Structures'!D52,IF($B$122='Contribution Structures'!$H$6,'Contribution Structures'!D75,IF($B$122='Contribution Structures'!$H$7,'Contribution Structures'!D98,IF($B$122='Contribution Structures'!$H$8,'Contribution Structures'!D121,IF($B$122='Contribution Structures'!$H$9,'Contribution Structures'!D144)))))))</f>
        <v>4.4999999999999998E-2</v>
      </c>
      <c r="G127" s="83">
        <f>Input!$F$13</f>
        <v>0</v>
      </c>
      <c r="H127" s="84" t="e">
        <f>(F127*HLOOKUP($B$123,Input!$D$11:$M$15, 3, FALSE))+(G127-HLOOKUP($B$123,Input!$D$11:$M$15, 3, FALSE))</f>
        <v>#N/A</v>
      </c>
      <c r="I127" s="61">
        <f>IF($B$122 ='Contribution Structures'!$H$3,'Contribution Structures'!E6,IF($B$122='Contribution Structures'!$H$4,'Contribution Structures'!E29,IF($B$122='Contribution Structures'!$H$5,'Contribution Structures'!E52,IF($B$122='Contribution Structures'!$H$6,'Contribution Structures'!E75,IF($B$122='Contribution Structures'!$H$7,'Contribution Structures'!E98,IF($B$122='Contribution Structures'!$H$8,'Contribution Structures'!E121,IF($B$122='Contribution Structures'!$H$9,'Contribution Structures'!E144)))))))</f>
        <v>4.4999999999999998E-2</v>
      </c>
      <c r="J127" s="83">
        <f>Input!$F$14</f>
        <v>0</v>
      </c>
      <c r="K127" s="84" t="e">
        <f>(I127*HLOOKUP($B$123,Input!$D$11:$M$15, 4, FALSE))+(J127-HLOOKUP($B$123,Input!$D$11:$M$15, 4, FALSE))</f>
        <v>#N/A</v>
      </c>
      <c r="L127" s="61">
        <f>IF($B$122 ='Contribution Structures'!$H$3,'Contribution Structures'!F6,IF($B$122='Contribution Structures'!$H$4,'Contribution Structures'!F29,IF($B$122='Contribution Structures'!$H$5,'Contribution Structures'!F52,IF($B$122='Contribution Structures'!$H$6,'Contribution Structures'!F75,IF($B$122='Contribution Structures'!$H$7,'Contribution Structures'!F98,IF($B$122='Contribution Structures'!$H$8,'Contribution Structures'!F121,IF($B$122='Contribution Structures'!$H$9,'Contribution Structures'!F144)))))))</f>
        <v>0.04</v>
      </c>
      <c r="M127" s="95">
        <f>Input!$F$15</f>
        <v>0</v>
      </c>
      <c r="N127" s="84" t="e">
        <f>(L127*HLOOKUP($B$123,Input!$D$11:$M$15, 5, FALSE))+(M127-HLOOKUP($B$123,Input!$D$11:$M$15, 5, FALSE))</f>
        <v>#N/A</v>
      </c>
    </row>
    <row r="128" spans="1:14" s="1" customFormat="1" x14ac:dyDescent="0.25">
      <c r="A128" s="115">
        <v>4</v>
      </c>
      <c r="B128" s="60" t="s">
        <v>32</v>
      </c>
      <c r="C128" s="61">
        <f>IF($B$122 ='Contribution Structures'!$H$3,'Contribution Structures'!C7,IF($B$122='Contribution Structures'!$H$4,'Contribution Structures'!C30,IF($B$122='Contribution Structures'!$H$5,'Contribution Structures'!C53,IF($B$122='Contribution Structures'!$H$6,'Contribution Structures'!C76,IF($B$122='Contribution Structures'!$H$7,'Contribution Structures'!C99,IF($B$122='Contribution Structures'!$H$8,'Contribution Structures'!C122,IF($B$122='Contribution Structures'!$H$9,'Contribution Structures'!C145)))))))</f>
        <v>0.1</v>
      </c>
      <c r="D128" s="83">
        <f>Input!$F$12</f>
        <v>0</v>
      </c>
      <c r="E128" s="84" t="e">
        <f>(C128*HLOOKUP($B$123,Input!$D$11:$M$15, 2, FALSE))+(D128-HLOOKUP($B$123,Input!$D$11:$M$15, 2, FALSE))</f>
        <v>#N/A</v>
      </c>
      <c r="F128" s="61">
        <f>IF($B$122 ='Contribution Structures'!$H$3,'Contribution Structures'!D7,IF($B$122='Contribution Structures'!$H$4,'Contribution Structures'!D30,IF($B$122='Contribution Structures'!$H$5,'Contribution Structures'!D53,IF($B$122='Contribution Structures'!$H$6,'Contribution Structures'!D76,IF($B$122='Contribution Structures'!$H$7,'Contribution Structures'!D99,IF($B$122='Contribution Structures'!$H$8,'Contribution Structures'!D122,IF($B$122='Contribution Structures'!$H$9,'Contribution Structures'!D145)))))))</f>
        <v>0.06</v>
      </c>
      <c r="G128" s="83">
        <f>Input!$F$13</f>
        <v>0</v>
      </c>
      <c r="H128" s="84" t="e">
        <f>(F128*HLOOKUP($B$123,Input!$D$11:$M$15, 3, FALSE))+(G128-HLOOKUP($B$123,Input!$D$11:$M$15, 3, FALSE))</f>
        <v>#N/A</v>
      </c>
      <c r="I128" s="61">
        <f>IF($B$122 ='Contribution Structures'!$H$3,'Contribution Structures'!E7,IF($B$122='Contribution Structures'!$H$4,'Contribution Structures'!E30,IF($B$122='Contribution Structures'!$H$5,'Contribution Structures'!E53,IF($B$122='Contribution Structures'!$H$6,'Contribution Structures'!E76,IF($B$122='Contribution Structures'!$H$7,'Contribution Structures'!E99,IF($B$122='Contribution Structures'!$H$8,'Contribution Structures'!E122,IF($B$122='Contribution Structures'!$H$9,'Contribution Structures'!E145)))))))</f>
        <v>0.06</v>
      </c>
      <c r="J128" s="83">
        <f>Input!$F$14</f>
        <v>0</v>
      </c>
      <c r="K128" s="84" t="e">
        <f>(I128*HLOOKUP($B$123,Input!$D$11:$M$15, 4, FALSE))+(J128-HLOOKUP($B$123,Input!$D$11:$M$15, 4, FALSE))</f>
        <v>#N/A</v>
      </c>
      <c r="L128" s="61">
        <f>IF($B$122 ='Contribution Structures'!$H$3,'Contribution Structures'!F7,IF($B$122='Contribution Structures'!$H$4,'Contribution Structures'!F30,IF($B$122='Contribution Structures'!$H$5,'Contribution Structures'!F53,IF($B$122='Contribution Structures'!$H$6,'Contribution Structures'!F76,IF($B$122='Contribution Structures'!$H$7,'Contribution Structures'!F99,IF($B$122='Contribution Structures'!$H$8,'Contribution Structures'!F122,IF($B$122='Contribution Structures'!$H$9,'Contribution Structures'!F145)))))))</f>
        <v>0.05</v>
      </c>
      <c r="M128" s="95">
        <f>Input!$F$15</f>
        <v>0</v>
      </c>
      <c r="N128" s="84" t="e">
        <f>(L128*HLOOKUP($B$123,Input!$D$11:$M$15, 5, FALSE))+(M128-HLOOKUP($B$123,Input!$D$11:$M$15, 5, FALSE))</f>
        <v>#N/A</v>
      </c>
    </row>
    <row r="129" spans="1:14" s="1" customFormat="1" ht="13.5" customHeight="1" x14ac:dyDescent="0.25">
      <c r="A129" s="115">
        <v>5</v>
      </c>
      <c r="B129" s="60" t="s">
        <v>33</v>
      </c>
      <c r="C129" s="61">
        <f>IF($B$122 ='Contribution Structures'!$H$3,'Contribution Structures'!C8,IF($B$122='Contribution Structures'!$H$4,'Contribution Structures'!C31,IF($B$122='Contribution Structures'!$H$5,'Contribution Structures'!C54,IF($B$122='Contribution Structures'!$H$6,'Contribution Structures'!C77,IF($B$122='Contribution Structures'!$H$7,'Contribution Structures'!C100,IF($B$122='Contribution Structures'!$H$8,'Contribution Structures'!C123,IF($B$122='Contribution Structures'!$H$9,'Contribution Structures'!C146)))))))</f>
        <v>0.11</v>
      </c>
      <c r="D129" s="83">
        <f>Input!$F$12</f>
        <v>0</v>
      </c>
      <c r="E129" s="84" t="e">
        <f>(C129*HLOOKUP($B$123,Input!$D$11:$M$15, 2, FALSE))+(D129-HLOOKUP($B$123,Input!$D$11:$M$15, 2, FALSE))</f>
        <v>#N/A</v>
      </c>
      <c r="F129" s="61">
        <f>IF($B$122 ='Contribution Structures'!$H$3,'Contribution Structures'!D8,IF($B$122='Contribution Structures'!$H$4,'Contribution Structures'!D31,IF($B$122='Contribution Structures'!$H$5,'Contribution Structures'!D54,IF($B$122='Contribution Structures'!$H$6,'Contribution Structures'!D77,IF($B$122='Contribution Structures'!$H$7,'Contribution Structures'!D100,IF($B$122='Contribution Structures'!$H$8,'Contribution Structures'!D123,IF($B$122='Contribution Structures'!$H$9,'Contribution Structures'!D146)))))))</f>
        <v>7.0000000000000007E-2</v>
      </c>
      <c r="G129" s="83">
        <f>Input!$F$13</f>
        <v>0</v>
      </c>
      <c r="H129" s="84" t="e">
        <f>(F129*HLOOKUP($B$123,Input!$D$11:$M$15, 3, FALSE))+(G129-HLOOKUP($B$123,Input!$D$11:$M$15, 3, FALSE))</f>
        <v>#N/A</v>
      </c>
      <c r="I129" s="61">
        <f>IF($B$122 ='Contribution Structures'!$H$3,'Contribution Structures'!E8,IF($B$122='Contribution Structures'!$H$4,'Contribution Structures'!E31,IF($B$122='Contribution Structures'!$H$5,'Contribution Structures'!E54,IF($B$122='Contribution Structures'!$H$6,'Contribution Structures'!E77,IF($B$122='Contribution Structures'!$H$7,'Contribution Structures'!E100,IF($B$122='Contribution Structures'!$H$8,'Contribution Structures'!E123,IF($B$122='Contribution Structures'!$H$9,'Contribution Structures'!E146)))))))</f>
        <v>7.0000000000000007E-2</v>
      </c>
      <c r="J129" s="83">
        <f>Input!$F$14</f>
        <v>0</v>
      </c>
      <c r="K129" s="84" t="e">
        <f>(I129*HLOOKUP($B$123,Input!$D$11:$M$15, 4, FALSE))+(J129-HLOOKUP($B$123,Input!$D$11:$M$15, 4, FALSE))</f>
        <v>#N/A</v>
      </c>
      <c r="L129" s="61">
        <f>IF($B$122 ='Contribution Structures'!$H$3,'Contribution Structures'!F8,IF($B$122='Contribution Structures'!$H$4,'Contribution Structures'!F31,IF($B$122='Contribution Structures'!$H$5,'Contribution Structures'!F54,IF($B$122='Contribution Structures'!$H$6,'Contribution Structures'!F77,IF($B$122='Contribution Structures'!$H$7,'Contribution Structures'!F100,IF($B$122='Contribution Structures'!$H$8,'Contribution Structures'!F123,IF($B$122='Contribution Structures'!$H$9,'Contribution Structures'!F146)))))))</f>
        <v>0.06</v>
      </c>
      <c r="M129" s="95">
        <f>Input!$F$15</f>
        <v>0</v>
      </c>
      <c r="N129" s="84" t="e">
        <f>(L129*HLOOKUP($B$123,Input!$D$11:$M$15, 5, FALSE))+(M129-HLOOKUP($B$123,Input!$D$11:$M$15, 5, FALSE))</f>
        <v>#N/A</v>
      </c>
    </row>
    <row r="130" spans="1:14" s="1" customFormat="1" ht="13.5" customHeight="1" x14ac:dyDescent="0.25">
      <c r="A130" s="115">
        <v>6</v>
      </c>
      <c r="B130" s="60" t="s">
        <v>34</v>
      </c>
      <c r="C130" s="61">
        <f>IF($B$122 ='Contribution Structures'!$H$3,'Contribution Structures'!C9,IF($B$122='Contribution Structures'!$H$4,'Contribution Structures'!C32,IF($B$122='Contribution Structures'!$H$5,'Contribution Structures'!C55,IF($B$122='Contribution Structures'!$H$6,'Contribution Structures'!C78,IF($B$122='Contribution Structures'!$H$7,'Contribution Structures'!C101,IF($B$122='Contribution Structures'!$H$8,'Contribution Structures'!C124,IF($B$122='Contribution Structures'!$H$9,'Contribution Structures'!C147)))))))</f>
        <v>0.12</v>
      </c>
      <c r="D130" s="83">
        <f>Input!$F$12</f>
        <v>0</v>
      </c>
      <c r="E130" s="84" t="e">
        <f>(C130*HLOOKUP($B$123,Input!$D$11:$M$15, 2, FALSE))+(D130-HLOOKUP($B$123,Input!$D$11:$M$15, 2, FALSE))</f>
        <v>#N/A</v>
      </c>
      <c r="F130" s="61">
        <f>IF($B$122 ='Contribution Structures'!$H$3,'Contribution Structures'!D9,IF($B$122='Contribution Structures'!$H$4,'Contribution Structures'!D32,IF($B$122='Contribution Structures'!$H$5,'Contribution Structures'!D55,IF($B$122='Contribution Structures'!$H$6,'Contribution Structures'!D78,IF($B$122='Contribution Structures'!$H$7,'Contribution Structures'!D101,IF($B$122='Contribution Structures'!$H$8,'Contribution Structures'!D124,IF($B$122='Contribution Structures'!$H$9,'Contribution Structures'!D147)))))))</f>
        <v>0.08</v>
      </c>
      <c r="G130" s="83">
        <f>Input!$F$13</f>
        <v>0</v>
      </c>
      <c r="H130" s="84" t="e">
        <f>(F130*HLOOKUP($B$123,Input!$D$11:$M$15, 3, FALSE))+(G130-HLOOKUP($B$123,Input!$D$11:$M$15, 3, FALSE))</f>
        <v>#N/A</v>
      </c>
      <c r="I130" s="61">
        <f>IF($B$122 ='Contribution Structures'!$H$3,'Contribution Structures'!E9,IF($B$122='Contribution Structures'!$H$4,'Contribution Structures'!E32,IF($B$122='Contribution Structures'!$H$5,'Contribution Structures'!E55,IF($B$122='Contribution Structures'!$H$6,'Contribution Structures'!E78,IF($B$122='Contribution Structures'!$H$7,'Contribution Structures'!E101,IF($B$122='Contribution Structures'!$H$8,'Contribution Structures'!E124,IF($B$122='Contribution Structures'!$H$9,'Contribution Structures'!E147)))))))</f>
        <v>0.08</v>
      </c>
      <c r="J130" s="83">
        <f>Input!$F$14</f>
        <v>0</v>
      </c>
      <c r="K130" s="84" t="e">
        <f>(I130*HLOOKUP($B$123,Input!$D$11:$M$15, 4, FALSE))+(J130-HLOOKUP($B$123,Input!$D$11:$M$15, 4, FALSE))</f>
        <v>#N/A</v>
      </c>
      <c r="L130" s="61">
        <f>IF($B$122 ='Contribution Structures'!$H$3,'Contribution Structures'!F9,IF($B$122='Contribution Structures'!$H$4,'Contribution Structures'!F32,IF($B$122='Contribution Structures'!$H$5,'Contribution Structures'!F55,IF($B$122='Contribution Structures'!$H$6,'Contribution Structures'!F78,IF($B$122='Contribution Structures'!$H$7,'Contribution Structures'!F101,IF($B$122='Contribution Structures'!$H$8,'Contribution Structures'!F124,IF($B$122='Contribution Structures'!$H$9,'Contribution Structures'!F147)))))))</f>
        <v>7.0000000000000007E-2</v>
      </c>
      <c r="M130" s="95">
        <f>Input!$F$15</f>
        <v>0</v>
      </c>
      <c r="N130" s="84" t="e">
        <f>(L130*HLOOKUP($B$123,Input!$D$11:$M$15, 5, FALSE))+(M130-HLOOKUP($B$123,Input!$D$11:$M$15, 5, FALSE))</f>
        <v>#N/A</v>
      </c>
    </row>
    <row r="131" spans="1:14" s="1" customFormat="1" ht="13.5" customHeight="1" x14ac:dyDescent="0.25">
      <c r="A131" s="115">
        <v>7</v>
      </c>
      <c r="B131" s="60" t="s">
        <v>35</v>
      </c>
      <c r="C131" s="61">
        <f>IF($B$122 ='Contribution Structures'!$H$3,'Contribution Structures'!C10,IF($B$122='Contribution Structures'!$H$4,'Contribution Structures'!C33,IF($B$122='Contribution Structures'!$H$5,'Contribution Structures'!C56,IF($B$122='Contribution Structures'!$H$6,'Contribution Structures'!C79,IF($B$122='Contribution Structures'!$H$7,'Contribution Structures'!C102,IF($B$122='Contribution Structures'!$H$8,'Contribution Structures'!C125,IF($B$122='Contribution Structures'!$H$9,'Contribution Structures'!C148)))))))</f>
        <v>0.14000000000000001</v>
      </c>
      <c r="D131" s="83">
        <f>Input!$F$12</f>
        <v>0</v>
      </c>
      <c r="E131" s="84" t="e">
        <f>(C131*HLOOKUP($B$123,Input!$D$11:$M$15, 2, FALSE))+(D131-HLOOKUP($B$123,Input!$D$11:$M$15, 2, FALSE))</f>
        <v>#N/A</v>
      </c>
      <c r="F131" s="61">
        <f>IF($B$122 ='Contribution Structures'!$H$3,'Contribution Structures'!D10,IF($B$122='Contribution Structures'!$H$4,'Contribution Structures'!D33,IF($B$122='Contribution Structures'!$H$5,'Contribution Structures'!D56,IF($B$122='Contribution Structures'!$H$6,'Contribution Structures'!D79,IF($B$122='Contribution Structures'!$H$7,'Contribution Structures'!D102,IF($B$122='Contribution Structures'!$H$8,'Contribution Structures'!D125,IF($B$122='Contribution Structures'!$H$9,'Contribution Structures'!D148)))))))</f>
        <v>0.1</v>
      </c>
      <c r="G131" s="83">
        <f>Input!$F$13</f>
        <v>0</v>
      </c>
      <c r="H131" s="84" t="e">
        <f>(F131*HLOOKUP($B$123,Input!$D$11:$M$15, 3, FALSE))+(G131-HLOOKUP($B$123,Input!$D$11:$M$15, 3, FALSE))</f>
        <v>#N/A</v>
      </c>
      <c r="I131" s="61">
        <f>IF($B$122 ='Contribution Structures'!$H$3,'Contribution Structures'!E10,IF($B$122='Contribution Structures'!$H$4,'Contribution Structures'!E33,IF($B$122='Contribution Structures'!$H$5,'Contribution Structures'!E56,IF($B$122='Contribution Structures'!$H$6,'Contribution Structures'!E79,IF($B$122='Contribution Structures'!$H$7,'Contribution Structures'!E102,IF($B$122='Contribution Structures'!$H$8,'Contribution Structures'!E125,IF($B$122='Contribution Structures'!$H$9,'Contribution Structures'!E148)))))))</f>
        <v>0.1</v>
      </c>
      <c r="J131" s="83">
        <f>Input!$F$14</f>
        <v>0</v>
      </c>
      <c r="K131" s="84" t="e">
        <f>(I131*HLOOKUP($B$123,Input!$D$11:$M$15, 4, FALSE))+(J131-HLOOKUP($B$123,Input!$D$11:$M$15, 4, FALSE))</f>
        <v>#N/A</v>
      </c>
      <c r="L131" s="61">
        <f>IF($B$122 ='Contribution Structures'!$H$3,'Contribution Structures'!F10,IF($B$122='Contribution Structures'!$H$4,'Contribution Structures'!F33,IF($B$122='Contribution Structures'!$H$5,'Contribution Structures'!F56,IF($B$122='Contribution Structures'!$H$6,'Contribution Structures'!F79,IF($B$122='Contribution Structures'!$H$7,'Contribution Structures'!F102,IF($B$122='Contribution Structures'!$H$8,'Contribution Structures'!F125,IF($B$122='Contribution Structures'!$H$9,'Contribution Structures'!F148)))))))</f>
        <v>0.09</v>
      </c>
      <c r="M131" s="95">
        <f>Input!$F$15</f>
        <v>0</v>
      </c>
      <c r="N131" s="84" t="e">
        <f>(L131*HLOOKUP($B$123,Input!$D$11:$M$15, 5, FALSE))+(M131-HLOOKUP($B$123,Input!$D$11:$M$15, 5, FALSE))</f>
        <v>#N/A</v>
      </c>
    </row>
    <row r="132" spans="1:14" s="1" customFormat="1" x14ac:dyDescent="0.25">
      <c r="A132" s="115">
        <v>8</v>
      </c>
      <c r="B132" s="60" t="s">
        <v>36</v>
      </c>
      <c r="C132" s="61">
        <f>IF($B$122 ='Contribution Structures'!$H$3,'Contribution Structures'!C11,IF($B$122='Contribution Structures'!$H$4,'Contribution Structures'!C34,IF($B$122='Contribution Structures'!$H$5,'Contribution Structures'!C57,IF($B$122='Contribution Structures'!$H$6,'Contribution Structures'!C80,IF($B$122='Contribution Structures'!$H$7,'Contribution Structures'!C103,IF($B$122='Contribution Structures'!$H$8,'Contribution Structures'!C126,IF($B$122='Contribution Structures'!$H$9,'Contribution Structures'!C149)))))))</f>
        <v>0.2</v>
      </c>
      <c r="D132" s="83">
        <f>Input!$F$12</f>
        <v>0</v>
      </c>
      <c r="E132" s="84" t="e">
        <f>(C132*HLOOKUP($B$123,Input!$D$11:$M$15, 2, FALSE))+(D132-HLOOKUP($B$123,Input!$D$11:$M$15, 2, FALSE))</f>
        <v>#N/A</v>
      </c>
      <c r="F132" s="61">
        <f>IF($B$122 ='Contribution Structures'!$H$3,'Contribution Structures'!D11,IF($B$122='Contribution Structures'!$H$4,'Contribution Structures'!D34,IF($B$122='Contribution Structures'!$H$5,'Contribution Structures'!D57,IF($B$122='Contribution Structures'!$H$6,'Contribution Structures'!D80,IF($B$122='Contribution Structures'!$H$7,'Contribution Structures'!D103,IF($B$122='Contribution Structures'!$H$8,'Contribution Structures'!D126,IF($B$122='Contribution Structures'!$H$9,'Contribution Structures'!D149)))))))</f>
        <v>0.15</v>
      </c>
      <c r="G132" s="83">
        <f>Input!$F$13</f>
        <v>0</v>
      </c>
      <c r="H132" s="84" t="e">
        <f>(F132*HLOOKUP($B$123,Input!$D$11:$M$15, 3, FALSE))+(G132-HLOOKUP($B$123,Input!$D$11:$M$15, 3, FALSE))</f>
        <v>#N/A</v>
      </c>
      <c r="I132" s="61">
        <f>IF($B$122 ='Contribution Structures'!$H$3,'Contribution Structures'!E11,IF($B$122='Contribution Structures'!$H$4,'Contribution Structures'!E34,IF($B$122='Contribution Structures'!$H$5,'Contribution Structures'!E57,IF($B$122='Contribution Structures'!$H$6,'Contribution Structures'!E80,IF($B$122='Contribution Structures'!$H$7,'Contribution Structures'!E103,IF($B$122='Contribution Structures'!$H$8,'Contribution Structures'!E126,IF($B$122='Contribution Structures'!$H$9,'Contribution Structures'!E149)))))))</f>
        <v>0.15</v>
      </c>
      <c r="J132" s="83">
        <f>Input!$F$14</f>
        <v>0</v>
      </c>
      <c r="K132" s="84" t="e">
        <f>(I132*HLOOKUP($B$123,Input!$D$11:$M$15, 4, FALSE))+(J132-HLOOKUP($B$123,Input!$D$11:$M$15, 4, FALSE))</f>
        <v>#N/A</v>
      </c>
      <c r="L132" s="61">
        <f>IF($B$122 ='Contribution Structures'!$H$3,'Contribution Structures'!F11,IF($B$122='Contribution Structures'!$H$4,'Contribution Structures'!F34,IF($B$122='Contribution Structures'!$H$5,'Contribution Structures'!F57,IF($B$122='Contribution Structures'!$H$6,'Contribution Structures'!F80,IF($B$122='Contribution Structures'!$H$7,'Contribution Structures'!F103,IF($B$122='Contribution Structures'!$H$8,'Contribution Structures'!F126,IF($B$122='Contribution Structures'!$H$9,'Contribution Structures'!F149)))))))</f>
        <v>0.12</v>
      </c>
      <c r="M132" s="95">
        <f>Input!$F$15</f>
        <v>0</v>
      </c>
      <c r="N132" s="84" t="e">
        <f>(L132*HLOOKUP($B$123,Input!$D$11:$M$15, 5, FALSE))+(M132-HLOOKUP($B$123,Input!$D$11:$M$15, 5, FALSE))</f>
        <v>#N/A</v>
      </c>
    </row>
    <row r="133" spans="1:14" s="1" customFormat="1" x14ac:dyDescent="0.25">
      <c r="A133" s="115">
        <v>9</v>
      </c>
      <c r="B133" s="60" t="s">
        <v>37</v>
      </c>
      <c r="C133" s="61">
        <f>IF($B$122 ='Contribution Structures'!$H$3,'Contribution Structures'!C12,IF($B$122='Contribution Structures'!$H$4,'Contribution Structures'!C35,IF($B$122='Contribution Structures'!$H$5,'Contribution Structures'!C58,IF($B$122='Contribution Structures'!$H$6,'Contribution Structures'!C81,IF($B$122='Contribution Structures'!$H$7,'Contribution Structures'!C104,IF($B$122='Contribution Structures'!$H$8,'Contribution Structures'!C127,IF($B$122='Contribution Structures'!$H$9,'Contribution Structures'!C150)))))))</f>
        <v>0.23</v>
      </c>
      <c r="D133" s="83">
        <f>Input!$F$12</f>
        <v>0</v>
      </c>
      <c r="E133" s="84" t="e">
        <f>(C133*HLOOKUP($B$123,Input!$D$11:$M$15, 2, FALSE))+(D133-HLOOKUP($B$123,Input!$D$11:$M$15, 2, FALSE))</f>
        <v>#N/A</v>
      </c>
      <c r="F133" s="61">
        <f>IF($B$122 ='Contribution Structures'!$H$3,'Contribution Structures'!D12,IF($B$122='Contribution Structures'!$H$4,'Contribution Structures'!D35,IF($B$122='Contribution Structures'!$H$5,'Contribution Structures'!D58,IF($B$122='Contribution Structures'!$H$6,'Contribution Structures'!D81,IF($B$122='Contribution Structures'!$H$7,'Contribution Structures'!D104,IF($B$122='Contribution Structures'!$H$8,'Contribution Structures'!D127,IF($B$122='Contribution Structures'!$H$9,'Contribution Structures'!D150)))))))</f>
        <v>0.17</v>
      </c>
      <c r="G133" s="83">
        <f>Input!$F$13</f>
        <v>0</v>
      </c>
      <c r="H133" s="84" t="e">
        <f>(F133*HLOOKUP($B$123,Input!$D$11:$M$15, 3, FALSE))+(G133-HLOOKUP($B$123,Input!$D$11:$M$15, 3, FALSE))</f>
        <v>#N/A</v>
      </c>
      <c r="I133" s="61">
        <f>IF($B$122 ='Contribution Structures'!$H$3,'Contribution Structures'!E12,IF($B$122='Contribution Structures'!$H$4,'Contribution Structures'!E35,IF($B$122='Contribution Structures'!$H$5,'Contribution Structures'!E58,IF($B$122='Contribution Structures'!$H$6,'Contribution Structures'!E81,IF($B$122='Contribution Structures'!$H$7,'Contribution Structures'!E104,IF($B$122='Contribution Structures'!$H$8,'Contribution Structures'!E127,IF($B$122='Contribution Structures'!$H$9,'Contribution Structures'!E150)))))))</f>
        <v>0.17</v>
      </c>
      <c r="J133" s="83">
        <f>Input!$F$14</f>
        <v>0</v>
      </c>
      <c r="K133" s="84" t="e">
        <f>(I133*HLOOKUP($B$123,Input!$D$11:$M$15, 4, FALSE))+(J133-HLOOKUP($B$123,Input!$D$11:$M$15, 4, FALSE))</f>
        <v>#N/A</v>
      </c>
      <c r="L133" s="61">
        <f>IF($B$122 ='Contribution Structures'!$H$3,'Contribution Structures'!F12,IF($B$122='Contribution Structures'!$H$4,'Contribution Structures'!F35,IF($B$122='Contribution Structures'!$H$5,'Contribution Structures'!F58,IF($B$122='Contribution Structures'!$H$6,'Contribution Structures'!F81,IF($B$122='Contribution Structures'!$H$7,'Contribution Structures'!F104,IF($B$122='Contribution Structures'!$H$8,'Contribution Structures'!F127,IF($B$122='Contribution Structures'!$H$9,'Contribution Structures'!F150)))))))</f>
        <v>0.14000000000000001</v>
      </c>
      <c r="M133" s="95">
        <f>Input!$F$15</f>
        <v>0</v>
      </c>
      <c r="N133" s="84" t="e">
        <f>(L133*HLOOKUP($B$123,Input!$D$11:$M$15, 5, FALSE))+(M133-HLOOKUP($B$123,Input!$D$11:$M$15, 5, FALSE))</f>
        <v>#N/A</v>
      </c>
    </row>
    <row r="134" spans="1:14" s="1" customFormat="1" x14ac:dyDescent="0.25">
      <c r="A134" s="115">
        <v>10</v>
      </c>
      <c r="B134" s="60" t="s">
        <v>38</v>
      </c>
      <c r="C134" s="61">
        <f>IF($B$122 ='Contribution Structures'!$H$3,'Contribution Structures'!C13,IF($B$122='Contribution Structures'!$H$4,'Contribution Structures'!C36,IF($B$122='Contribution Structures'!$H$5,'Contribution Structures'!C59,IF($B$122='Contribution Structures'!$H$6,'Contribution Structures'!C82,IF($B$122='Contribution Structures'!$H$7,'Contribution Structures'!C105,IF($B$122='Contribution Structures'!$H$8,'Contribution Structures'!C128,IF($B$122='Contribution Structures'!$H$9,'Contribution Structures'!C151)))))))</f>
        <v>0.27</v>
      </c>
      <c r="D134" s="83">
        <f>Input!$F$12</f>
        <v>0</v>
      </c>
      <c r="E134" s="84" t="e">
        <f>(C134*HLOOKUP($B$123,Input!$D$11:$M$15, 2, FALSE))+(D134-HLOOKUP($B$123,Input!$D$11:$M$15, 2, FALSE))</f>
        <v>#N/A</v>
      </c>
      <c r="F134" s="61">
        <f>IF($B$122 ='Contribution Structures'!$H$3,'Contribution Structures'!D13,IF($B$122='Contribution Structures'!$H$4,'Contribution Structures'!D36,IF($B$122='Contribution Structures'!$H$5,'Contribution Structures'!D59,IF($B$122='Contribution Structures'!$H$6,'Contribution Structures'!D82,IF($B$122='Contribution Structures'!$H$7,'Contribution Structures'!D105,IF($B$122='Contribution Structures'!$H$8,'Contribution Structures'!D128,IF($B$122='Contribution Structures'!$H$9,'Contribution Structures'!D151)))))))</f>
        <v>0.21</v>
      </c>
      <c r="G134" s="83">
        <f>Input!$F$13</f>
        <v>0</v>
      </c>
      <c r="H134" s="84" t="e">
        <f>(F134*HLOOKUP($B$123,Input!$D$11:$M$15, 3, FALSE))+(G134-HLOOKUP($B$123,Input!$D$11:$M$15, 3, FALSE))</f>
        <v>#N/A</v>
      </c>
      <c r="I134" s="61">
        <f>IF($B$122 ='Contribution Structures'!$H$3,'Contribution Structures'!E13,IF($B$122='Contribution Structures'!$H$4,'Contribution Structures'!E36,IF($B$122='Contribution Structures'!$H$5,'Contribution Structures'!E59,IF($B$122='Contribution Structures'!$H$6,'Contribution Structures'!E82,IF($B$122='Contribution Structures'!$H$7,'Contribution Structures'!E105,IF($B$122='Contribution Structures'!$H$8,'Contribution Structures'!E128,IF($B$122='Contribution Structures'!$H$9,'Contribution Structures'!E151)))))))</f>
        <v>0.21</v>
      </c>
      <c r="J134" s="83">
        <f>Input!$F$14</f>
        <v>0</v>
      </c>
      <c r="K134" s="84" t="e">
        <f>(I134*HLOOKUP($B$123,Input!$D$11:$M$15, 4, FALSE))+(J134-HLOOKUP($B$123,Input!$D$11:$M$15, 4, FALSE))</f>
        <v>#N/A</v>
      </c>
      <c r="L134" s="61">
        <f>IF($B$122 ='Contribution Structures'!$H$3,'Contribution Structures'!F13,IF($B$122='Contribution Structures'!$H$4,'Contribution Structures'!F36,IF($B$122='Contribution Structures'!$H$5,'Contribution Structures'!F59,IF($B$122='Contribution Structures'!$H$6,'Contribution Structures'!F82,IF($B$122='Contribution Structures'!$H$7,'Contribution Structures'!F105,IF($B$122='Contribution Structures'!$H$8,'Contribution Structures'!F128,IF($B$122='Contribution Structures'!$H$9,'Contribution Structures'!F151)))))))</f>
        <v>0.17</v>
      </c>
      <c r="M134" s="95">
        <f>Input!$F$15</f>
        <v>0</v>
      </c>
      <c r="N134" s="84" t="e">
        <f>(L134*HLOOKUP($B$123,Input!$D$11:$M$15, 5, FALSE))+(M134-HLOOKUP($B$123,Input!$D$11:$M$15, 5, FALSE))</f>
        <v>#N/A</v>
      </c>
    </row>
    <row r="135" spans="1:14" s="1" customFormat="1" x14ac:dyDescent="0.25">
      <c r="A135" s="115">
        <v>11</v>
      </c>
      <c r="B135" s="60" t="s">
        <v>39</v>
      </c>
      <c r="C135" s="61">
        <f>IF($B$122 ='Contribution Structures'!$H$3,'Contribution Structures'!C14,IF($B$122='Contribution Structures'!$H$4,'Contribution Structures'!C37,IF($B$122='Contribution Structures'!$H$5,'Contribution Structures'!C60,IF($B$122='Contribution Structures'!$H$6,'Contribution Structures'!C83,IF($B$122='Contribution Structures'!$H$7,'Contribution Structures'!C106,IF($B$122='Contribution Structures'!$H$8,'Contribution Structures'!C129,IF($B$122='Contribution Structures'!$H$9,'Contribution Structures'!C152)))))))</f>
        <v>0.28999999999999998</v>
      </c>
      <c r="D135" s="83">
        <f>Input!$F$12</f>
        <v>0</v>
      </c>
      <c r="E135" s="84" t="e">
        <f>(C135*HLOOKUP($B$123,Input!$D$11:$M$15, 2, FALSE))+(D135-HLOOKUP($B$123,Input!$D$11:$M$15, 2, FALSE))</f>
        <v>#N/A</v>
      </c>
      <c r="F135" s="61">
        <f>IF($B$122 ='Contribution Structures'!$H$3,'Contribution Structures'!D14,IF($B$122='Contribution Structures'!$H$4,'Contribution Structures'!D37,IF($B$122='Contribution Structures'!$H$5,'Contribution Structures'!D60,IF($B$122='Contribution Structures'!$H$6,'Contribution Structures'!D83,IF($B$122='Contribution Structures'!$H$7,'Contribution Structures'!D106,IF($B$122='Contribution Structures'!$H$8,'Contribution Structures'!D129,IF($B$122='Contribution Structures'!$H$9,'Contribution Structures'!D152)))))))</f>
        <v>0.23</v>
      </c>
      <c r="G135" s="83">
        <f>Input!$F$13</f>
        <v>0</v>
      </c>
      <c r="H135" s="84" t="e">
        <f>(F135*HLOOKUP($B$123,Input!$D$11:$M$15, 3, FALSE))+(G135-HLOOKUP($B$123,Input!$D$11:$M$15, 3, FALSE))</f>
        <v>#N/A</v>
      </c>
      <c r="I135" s="61">
        <f>IF($B$122 ='Contribution Structures'!$H$3,'Contribution Structures'!E14,IF($B$122='Contribution Structures'!$H$4,'Contribution Structures'!E37,IF($B$122='Contribution Structures'!$H$5,'Contribution Structures'!E60,IF($B$122='Contribution Structures'!$H$6,'Contribution Structures'!E83,IF($B$122='Contribution Structures'!$H$7,'Contribution Structures'!E106,IF($B$122='Contribution Structures'!$H$8,'Contribution Structures'!E129,IF($B$122='Contribution Structures'!$H$9,'Contribution Structures'!E152)))))))</f>
        <v>0.23</v>
      </c>
      <c r="J135" s="83">
        <f>Input!$F$14</f>
        <v>0</v>
      </c>
      <c r="K135" s="84" t="e">
        <f>(I135*HLOOKUP($B$123,Input!$D$11:$M$15, 4, FALSE))+(J135-HLOOKUP($B$123,Input!$D$11:$M$15, 4, FALSE))</f>
        <v>#N/A</v>
      </c>
      <c r="L135" s="61">
        <f>IF($B$122 ='Contribution Structures'!$H$3,'Contribution Structures'!F14,IF($B$122='Contribution Structures'!$H$4,'Contribution Structures'!F37,IF($B$122='Contribution Structures'!$H$5,'Contribution Structures'!F60,IF($B$122='Contribution Structures'!$H$6,'Contribution Structures'!F83,IF($B$122='Contribution Structures'!$H$7,'Contribution Structures'!F106,IF($B$122='Contribution Structures'!$H$8,'Contribution Structures'!F129,IF($B$122='Contribution Structures'!$H$9,'Contribution Structures'!F152)))))))</f>
        <v>0.19</v>
      </c>
      <c r="M135" s="95">
        <f>Input!$F$15</f>
        <v>0</v>
      </c>
      <c r="N135" s="84" t="e">
        <f>(L135*HLOOKUP($B$123,Input!$D$11:$M$15, 5, FALSE))+(M135-HLOOKUP($B$123,Input!$D$11:$M$15, 5, FALSE))</f>
        <v>#N/A</v>
      </c>
    </row>
    <row r="136" spans="1:14" s="1" customFormat="1" x14ac:dyDescent="0.25">
      <c r="A136" s="115">
        <v>12</v>
      </c>
      <c r="B136" s="60" t="s">
        <v>40</v>
      </c>
      <c r="C136" s="61">
        <f>IF($B$122 ='Contribution Structures'!$H$3,'Contribution Structures'!C15,IF($B$122='Contribution Structures'!$H$4,'Contribution Structures'!C38,IF($B$122='Contribution Structures'!$H$5,'Contribution Structures'!C61,IF($B$122='Contribution Structures'!$H$6,'Contribution Structures'!C84,IF($B$122='Contribution Structures'!$H$7,'Contribution Structures'!C107,IF($B$122='Contribution Structures'!$H$8,'Contribution Structures'!C130,IF($B$122='Contribution Structures'!$H$9,'Contribution Structures'!C153)))))))</f>
        <v>0.32</v>
      </c>
      <c r="D136" s="83">
        <f>Input!$F$12</f>
        <v>0</v>
      </c>
      <c r="E136" s="84" t="e">
        <f>(C136*HLOOKUP($B$123,Input!$D$11:$M$15, 2, FALSE))+(D136-HLOOKUP($B$123,Input!$D$11:$M$15, 2, FALSE))</f>
        <v>#N/A</v>
      </c>
      <c r="F136" s="61">
        <f>IF($B$122 ='Contribution Structures'!$H$3,'Contribution Structures'!D15,IF($B$122='Contribution Structures'!$H$4,'Contribution Structures'!D38,IF($B$122='Contribution Structures'!$H$5,'Contribution Structures'!D61,IF($B$122='Contribution Structures'!$H$6,'Contribution Structures'!D84,IF($B$122='Contribution Structures'!$H$7,'Contribution Structures'!D107,IF($B$122='Contribution Structures'!$H$8,'Contribution Structures'!D130,IF($B$122='Contribution Structures'!$H$9,'Contribution Structures'!D153)))))))</f>
        <v>0.26</v>
      </c>
      <c r="G136" s="83">
        <f>Input!$F$13</f>
        <v>0</v>
      </c>
      <c r="H136" s="84" t="e">
        <f>(F136*HLOOKUP($B$123,Input!$D$11:$M$15, 3, FALSE))+(G136-HLOOKUP($B$123,Input!$D$11:$M$15, 3, FALSE))</f>
        <v>#N/A</v>
      </c>
      <c r="I136" s="61">
        <f>IF($B$122 ='Contribution Structures'!$H$3,'Contribution Structures'!E15,IF($B$122='Contribution Structures'!$H$4,'Contribution Structures'!E38,IF($B$122='Contribution Structures'!$H$5,'Contribution Structures'!E61,IF($B$122='Contribution Structures'!$H$6,'Contribution Structures'!E84,IF($B$122='Contribution Structures'!$H$7,'Contribution Structures'!E107,IF($B$122='Contribution Structures'!$H$8,'Contribution Structures'!E130,IF($B$122='Contribution Structures'!$H$9,'Contribution Structures'!E153)))))))</f>
        <v>0.26</v>
      </c>
      <c r="J136" s="83">
        <f>Input!$F$14</f>
        <v>0</v>
      </c>
      <c r="K136" s="84" t="e">
        <f>(I136*HLOOKUP($B$123,Input!$D$11:$M$15, 4, FALSE))+(J136-HLOOKUP($B$123,Input!$D$11:$M$15, 4, FALSE))</f>
        <v>#N/A</v>
      </c>
      <c r="L136" s="61">
        <f>IF($B$122 ='Contribution Structures'!$H$3,'Contribution Structures'!F15,IF($B$122='Contribution Structures'!$H$4,'Contribution Structures'!F38,IF($B$122='Contribution Structures'!$H$5,'Contribution Structures'!F61,IF($B$122='Contribution Structures'!$H$6,'Contribution Structures'!F84,IF($B$122='Contribution Structures'!$H$7,'Contribution Structures'!F107,IF($B$122='Contribution Structures'!$H$8,'Contribution Structures'!F130,IF($B$122='Contribution Structures'!$H$9,'Contribution Structures'!F153)))))))</f>
        <v>0.22</v>
      </c>
      <c r="M136" s="95">
        <f>Input!$F$15</f>
        <v>0</v>
      </c>
      <c r="N136" s="84" t="e">
        <f>(L136*HLOOKUP($B$123,Input!$D$11:$M$15, 5, FALSE))+(M136-HLOOKUP($B$123,Input!$D$11:$M$15, 5, FALSE))</f>
        <v>#N/A</v>
      </c>
    </row>
    <row r="137" spans="1:14" s="1" customFormat="1" x14ac:dyDescent="0.25">
      <c r="A137" s="115">
        <v>13</v>
      </c>
      <c r="B137" s="60" t="s">
        <v>41</v>
      </c>
      <c r="C137" s="61">
        <f>IF($B$122 ='Contribution Structures'!$H$3,'Contribution Structures'!C16,IF($B$122='Contribution Structures'!$H$4,'Contribution Structures'!C39,IF($B$122='Contribution Structures'!$H$5,'Contribution Structures'!C62,IF($B$122='Contribution Structures'!$H$6,'Contribution Structures'!C85,IF($B$122='Contribution Structures'!$H$7,'Contribution Structures'!C108,IF($B$122='Contribution Structures'!$H$8,'Contribution Structures'!C131,IF($B$122='Contribution Structures'!$H$9,'Contribution Structures'!C154)))))))</f>
        <v>0.33</v>
      </c>
      <c r="D137" s="83">
        <f>Input!$F$12</f>
        <v>0</v>
      </c>
      <c r="E137" s="84" t="e">
        <f>(C137*HLOOKUP($B$123,Input!$D$11:$M$15, 2, FALSE))+(D137-HLOOKUP($B$123,Input!$D$11:$M$15, 2, FALSE))</f>
        <v>#N/A</v>
      </c>
      <c r="F137" s="61">
        <f>IF($B$122 ='Contribution Structures'!$H$3,'Contribution Structures'!D16,IF($B$122='Contribution Structures'!$H$4,'Contribution Structures'!D39,IF($B$122='Contribution Structures'!$H$5,'Contribution Structures'!D62,IF($B$122='Contribution Structures'!$H$6,'Contribution Structures'!D85,IF($B$122='Contribution Structures'!$H$7,'Contribution Structures'!D108,IF($B$122='Contribution Structures'!$H$8,'Contribution Structures'!D131,IF($B$122='Contribution Structures'!$H$9,'Contribution Structures'!D154)))))))</f>
        <v>0.27</v>
      </c>
      <c r="G137" s="83">
        <f>Input!$F$13</f>
        <v>0</v>
      </c>
      <c r="H137" s="84" t="e">
        <f>(F137*HLOOKUP($B$123,Input!$D$11:$M$15, 3, FALSE))+(G137-HLOOKUP($B$123,Input!$D$11:$M$15, 3, FALSE))</f>
        <v>#N/A</v>
      </c>
      <c r="I137" s="61">
        <f>IF($B$122 ='Contribution Structures'!$H$3,'Contribution Structures'!E16,IF($B$122='Contribution Structures'!$H$4,'Contribution Structures'!E39,IF($B$122='Contribution Structures'!$H$5,'Contribution Structures'!E62,IF($B$122='Contribution Structures'!$H$6,'Contribution Structures'!E85,IF($B$122='Contribution Structures'!$H$7,'Contribution Structures'!E108,IF($B$122='Contribution Structures'!$H$8,'Contribution Structures'!E131,IF($B$122='Contribution Structures'!$H$9,'Contribution Structures'!E154)))))))</f>
        <v>0.27</v>
      </c>
      <c r="J137" s="83">
        <f>Input!$F$14</f>
        <v>0</v>
      </c>
      <c r="K137" s="84" t="e">
        <f>(I137*HLOOKUP($B$123,Input!$D$11:$M$15, 4, FALSE))+(J137-HLOOKUP($B$123,Input!$D$11:$M$15, 4, FALSE))</f>
        <v>#N/A</v>
      </c>
      <c r="L137" s="61">
        <f>IF($B$122 ='Contribution Structures'!$H$3,'Contribution Structures'!F16,IF($B$122='Contribution Structures'!$H$4,'Contribution Structures'!F39,IF($B$122='Contribution Structures'!$H$5,'Contribution Structures'!F62,IF($B$122='Contribution Structures'!$H$6,'Contribution Structures'!F85,IF($B$122='Contribution Structures'!$H$7,'Contribution Structures'!F108,IF($B$122='Contribution Structures'!$H$8,'Contribution Structures'!F131,IF($B$122='Contribution Structures'!$H$9,'Contribution Structures'!F154)))))))</f>
        <v>0.23</v>
      </c>
      <c r="M137" s="95">
        <f>Input!$F$15</f>
        <v>0</v>
      </c>
      <c r="N137" s="84" t="e">
        <f>(L137*HLOOKUP($B$123,Input!$D$11:$M$15, 5, FALSE))+(M137-HLOOKUP($B$123,Input!$D$11:$M$15, 5, FALSE))</f>
        <v>#N/A</v>
      </c>
    </row>
    <row r="138" spans="1:14" s="1" customFormat="1" x14ac:dyDescent="0.25">
      <c r="A138" s="115">
        <v>14</v>
      </c>
      <c r="B138" s="60" t="s">
        <v>42</v>
      </c>
      <c r="C138" s="61">
        <f>IF($B$122 ='Contribution Structures'!$H$3,'Contribution Structures'!C17,IF($B$122='Contribution Structures'!$H$4,'Contribution Structures'!C40,IF($B$122='Contribution Structures'!$H$5,'Contribution Structures'!C63,IF($B$122='Contribution Structures'!$H$6,'Contribution Structures'!C86,IF($B$122='Contribution Structures'!$H$7,'Contribution Structures'!C109,IF($B$122='Contribution Structures'!$H$8,'Contribution Structures'!C132,IF($B$122='Contribution Structures'!$H$9,'Contribution Structures'!C155)))))))</f>
        <v>0.34</v>
      </c>
      <c r="D138" s="83">
        <f>Input!$F$12</f>
        <v>0</v>
      </c>
      <c r="E138" s="84" t="e">
        <f>(C138*HLOOKUP($B$123,Input!$D$11:$M$15, 2, FALSE))+(D138-HLOOKUP($B$123,Input!$D$11:$M$15, 2, FALSE))</f>
        <v>#N/A</v>
      </c>
      <c r="F138" s="61">
        <f>IF($B$122 ='Contribution Structures'!$H$3,'Contribution Structures'!D17,IF($B$122='Contribution Structures'!$H$4,'Contribution Structures'!D40,IF($B$122='Contribution Structures'!$H$5,'Contribution Structures'!D63,IF($B$122='Contribution Structures'!$H$6,'Contribution Structures'!D86,IF($B$122='Contribution Structures'!$H$7,'Contribution Structures'!D109,IF($B$122='Contribution Structures'!$H$8,'Contribution Structures'!D132,IF($B$122='Contribution Structures'!$H$9,'Contribution Structures'!D155)))))))</f>
        <v>0.28000000000000003</v>
      </c>
      <c r="G138" s="83">
        <f>Input!$F$13</f>
        <v>0</v>
      </c>
      <c r="H138" s="84" t="e">
        <f>(F138*HLOOKUP($B$123,Input!$D$11:$M$15, 3, FALSE))+(G138-HLOOKUP($B$123,Input!$D$11:$M$15, 3, FALSE))</f>
        <v>#N/A</v>
      </c>
      <c r="I138" s="61">
        <f>IF($B$122 ='Contribution Structures'!$H$3,'Contribution Structures'!E17,IF($B$122='Contribution Structures'!$H$4,'Contribution Structures'!E40,IF($B$122='Contribution Structures'!$H$5,'Contribution Structures'!E63,IF($B$122='Contribution Structures'!$H$6,'Contribution Structures'!E86,IF($B$122='Contribution Structures'!$H$7,'Contribution Structures'!E109,IF($B$122='Contribution Structures'!$H$8,'Contribution Structures'!E132,IF($B$122='Contribution Structures'!$H$9,'Contribution Structures'!E155)))))))</f>
        <v>0.28000000000000003</v>
      </c>
      <c r="J138" s="83">
        <f>Input!$F$14</f>
        <v>0</v>
      </c>
      <c r="K138" s="84" t="e">
        <f>(I138*HLOOKUP($B$123,Input!$D$11:$M$15, 4, FALSE))+(J138-HLOOKUP($B$123,Input!$D$11:$M$15, 4, FALSE))</f>
        <v>#N/A</v>
      </c>
      <c r="L138" s="61">
        <f>IF($B$122 ='Contribution Structures'!$H$3,'Contribution Structures'!F17,IF($B$122='Contribution Structures'!$H$4,'Contribution Structures'!F40,IF($B$122='Contribution Structures'!$H$5,'Contribution Structures'!F63,IF($B$122='Contribution Structures'!$H$6,'Contribution Structures'!F86,IF($B$122='Contribution Structures'!$H$7,'Contribution Structures'!F109,IF($B$122='Contribution Structures'!$H$8,'Contribution Structures'!F132,IF($B$122='Contribution Structures'!$H$9,'Contribution Structures'!F155)))))))</f>
        <v>0.24</v>
      </c>
      <c r="M138" s="95">
        <f>Input!$F$15</f>
        <v>0</v>
      </c>
      <c r="N138" s="84" t="e">
        <f>(L138*HLOOKUP($B$123,Input!$D$11:$M$15, 5, FALSE))+(M138-HLOOKUP($B$123,Input!$D$11:$M$15, 5, FALSE))</f>
        <v>#N/A</v>
      </c>
    </row>
    <row r="139" spans="1:14" s="1" customFormat="1" x14ac:dyDescent="0.25">
      <c r="A139" s="115">
        <v>15</v>
      </c>
      <c r="B139" s="60" t="s">
        <v>43</v>
      </c>
      <c r="C139" s="61">
        <f>IF($B$122 ='Contribution Structures'!$H$3,'Contribution Structures'!C18,IF($B$122='Contribution Structures'!$H$4,'Contribution Structures'!C41,IF($B$122='Contribution Structures'!$H$5,'Contribution Structures'!C64,IF($B$122='Contribution Structures'!$H$6,'Contribution Structures'!C87,IF($B$122='Contribution Structures'!$H$7,'Contribution Structures'!C110,IF($B$122='Contribution Structures'!$H$8,'Contribution Structures'!C133,IF($B$122='Contribution Structures'!$H$9,'Contribution Structures'!C156)))))))</f>
        <v>0.34</v>
      </c>
      <c r="D139" s="83">
        <f>Input!$F$12</f>
        <v>0</v>
      </c>
      <c r="E139" s="84" t="e">
        <f>(C139*HLOOKUP($B$123,Input!$D$11:$M$15, 2, FALSE))+(D139-HLOOKUP($B$123,Input!$D$11:$M$15, 2, FALSE))</f>
        <v>#N/A</v>
      </c>
      <c r="F139" s="61">
        <f>IF($B$122 ='Contribution Structures'!$H$3,'Contribution Structures'!D18,IF($B$122='Contribution Structures'!$H$4,'Contribution Structures'!D41,IF($B$122='Contribution Structures'!$H$5,'Contribution Structures'!D64,IF($B$122='Contribution Structures'!$H$6,'Contribution Structures'!D87,IF($B$122='Contribution Structures'!$H$7,'Contribution Structures'!D110,IF($B$122='Contribution Structures'!$H$8,'Contribution Structures'!D133,IF($B$122='Contribution Structures'!$H$9,'Contribution Structures'!D156)))))))</f>
        <v>0.3</v>
      </c>
      <c r="G139" s="83">
        <f>Input!$F$13</f>
        <v>0</v>
      </c>
      <c r="H139" s="84" t="e">
        <f>(F139*HLOOKUP($B$123,Input!$D$11:$M$15, 3, FALSE))+(G139-HLOOKUP($B$123,Input!$D$11:$M$15, 3, FALSE))</f>
        <v>#N/A</v>
      </c>
      <c r="I139" s="61">
        <f>IF($B$122 ='Contribution Structures'!$H$3,'Contribution Structures'!E18,IF($B$122='Contribution Structures'!$H$4,'Contribution Structures'!E41,IF($B$122='Contribution Structures'!$H$5,'Contribution Structures'!E64,IF($B$122='Contribution Structures'!$H$6,'Contribution Structures'!E87,IF($B$122='Contribution Structures'!$H$7,'Contribution Structures'!E110,IF($B$122='Contribution Structures'!$H$8,'Contribution Structures'!E133,IF($B$122='Contribution Structures'!$H$9,'Contribution Structures'!E156)))))))</f>
        <v>0.3</v>
      </c>
      <c r="J139" s="83">
        <f>Input!$F$14</f>
        <v>0</v>
      </c>
      <c r="K139" s="84" t="e">
        <f>(I139*HLOOKUP($B$123,Input!$D$11:$M$15, 4, FALSE))+(J139-HLOOKUP($B$123,Input!$D$11:$M$15, 4, FALSE))</f>
        <v>#N/A</v>
      </c>
      <c r="L139" s="61">
        <f>IF($B$122 ='Contribution Structures'!$H$3,'Contribution Structures'!F18,IF($B$122='Contribution Structures'!$H$4,'Contribution Structures'!F41,IF($B$122='Contribution Structures'!$H$5,'Contribution Structures'!F64,IF($B$122='Contribution Structures'!$H$6,'Contribution Structures'!F87,IF($B$122='Contribution Structures'!$H$7,'Contribution Structures'!F110,IF($B$122='Contribution Structures'!$H$8,'Contribution Structures'!F133,IF($B$122='Contribution Structures'!$H$9,'Contribution Structures'!F156)))))))</f>
        <v>0.26</v>
      </c>
      <c r="M139" s="95">
        <f>Input!$F$15</f>
        <v>0</v>
      </c>
      <c r="N139" s="84" t="e">
        <f>(L139*HLOOKUP($B$123,Input!$D$11:$M$15, 5, FALSE))+(M139-HLOOKUP($B$123,Input!$D$11:$M$15, 5, FALSE))</f>
        <v>#N/A</v>
      </c>
    </row>
    <row r="140" spans="1:14" s="1" customFormat="1" x14ac:dyDescent="0.25">
      <c r="A140" s="115">
        <v>16</v>
      </c>
      <c r="B140" s="62" t="s">
        <v>44</v>
      </c>
      <c r="C140" s="61">
        <f>IF($B$122 ='Contribution Structures'!$H$3,'Contribution Structures'!C19,IF($B$122='Contribution Structures'!$H$4,'Contribution Structures'!C42,IF($B$122='Contribution Structures'!$H$5,'Contribution Structures'!C65,IF($B$122='Contribution Structures'!$H$6,'Contribution Structures'!C88,IF($B$122='Contribution Structures'!$H$7,'Contribution Structures'!C111,IF($B$122='Contribution Structures'!$H$8,'Contribution Structures'!C134,IF($B$122='Contribution Structures'!$H$9,'Contribution Structures'!C157)))))))</f>
        <v>0.34</v>
      </c>
      <c r="D140" s="83">
        <f>Input!$F$12</f>
        <v>0</v>
      </c>
      <c r="E140" s="84" t="e">
        <f>(C140*HLOOKUP($B$123,Input!$D$11:$M$15, 2, FALSE))+(D140-HLOOKUP($B$123,Input!$D$11:$M$15, 2, FALSE))</f>
        <v>#N/A</v>
      </c>
      <c r="F140" s="61">
        <f>IF($B$122 ='Contribution Structures'!$H$3,'Contribution Structures'!D19,IF($B$122='Contribution Structures'!$H$4,'Contribution Structures'!D42,IF($B$122='Contribution Structures'!$H$5,'Contribution Structures'!D65,IF($B$122='Contribution Structures'!$H$6,'Contribution Structures'!D88,IF($B$122='Contribution Structures'!$H$7,'Contribution Structures'!D111,IF($B$122='Contribution Structures'!$H$8,'Contribution Structures'!D134,IF($B$122='Contribution Structures'!$H$9,'Contribution Structures'!D157)))))))</f>
        <v>0.3</v>
      </c>
      <c r="G140" s="83">
        <f>Input!$F$13</f>
        <v>0</v>
      </c>
      <c r="H140" s="84" t="e">
        <f>(F140*HLOOKUP($B$123,Input!$D$11:$M$15, 3, FALSE))+(G140-HLOOKUP($B$123,Input!$D$11:$M$15, 3, FALSE))</f>
        <v>#N/A</v>
      </c>
      <c r="I140" s="61">
        <f>IF($B$122 ='Contribution Structures'!$H$3,'Contribution Structures'!E19,IF($B$122='Contribution Structures'!$H$4,'Contribution Structures'!E42,IF($B$122='Contribution Structures'!$H$5,'Contribution Structures'!E65,IF($B$122='Contribution Structures'!$H$6,'Contribution Structures'!E88,IF($B$122='Contribution Structures'!$H$7,'Contribution Structures'!E111,IF($B$122='Contribution Structures'!$H$8,'Contribution Structures'!E134,IF($B$122='Contribution Structures'!$H$9,'Contribution Structures'!E157)))))))</f>
        <v>0.3</v>
      </c>
      <c r="J140" s="83">
        <f>Input!$F$14</f>
        <v>0</v>
      </c>
      <c r="K140" s="84" t="e">
        <f>(I140*HLOOKUP($B$123,Input!$D$11:$M$15, 4, FALSE))+(J140-HLOOKUP($B$123,Input!$D$11:$M$15, 4, FALSE))</f>
        <v>#N/A</v>
      </c>
      <c r="L140" s="61">
        <f>IF($B$122 ='Contribution Structures'!$H$3,'Contribution Structures'!F19,IF($B$122='Contribution Structures'!$H$4,'Contribution Structures'!F42,IF($B$122='Contribution Structures'!$H$5,'Contribution Structures'!F65,IF($B$122='Contribution Structures'!$H$6,'Contribution Structures'!F88,IF($B$122='Contribution Structures'!$H$7,'Contribution Structures'!F111,IF($B$122='Contribution Structures'!$H$8,'Contribution Structures'!F134,IF($B$122='Contribution Structures'!$H$9,'Contribution Structures'!F157)))))))</f>
        <v>0.28000000000000003</v>
      </c>
      <c r="M140" s="95">
        <f>Input!$F$15</f>
        <v>0</v>
      </c>
      <c r="N140" s="84" t="e">
        <f>(L140*HLOOKUP($B$123,Input!$D$11:$M$15, 5, FALSE))+(M140-HLOOKUP($B$123,Input!$D$11:$M$15, 5, FALSE))</f>
        <v>#N/A</v>
      </c>
    </row>
    <row r="141" spans="1:14" s="1" customFormat="1" x14ac:dyDescent="0.25">
      <c r="A141" s="115">
        <v>17</v>
      </c>
      <c r="B141" s="60" t="s">
        <v>45</v>
      </c>
      <c r="C141" s="61">
        <f>IF($B$122 ='Contribution Structures'!$H$3,'Contribution Structures'!C20,IF($B$122='Contribution Structures'!$H$4,'Contribution Structures'!C43,IF($B$122='Contribution Structures'!$H$5,'Contribution Structures'!C66,IF($B$122='Contribution Structures'!$H$6,'Contribution Structures'!C89,IF($B$122='Contribution Structures'!$H$7,'Contribution Structures'!C112,IF($B$122='Contribution Structures'!$H$8,'Contribution Structures'!C135,IF($B$122='Contribution Structures'!$H$9,'Contribution Structures'!C158)))))))</f>
        <v>0.35</v>
      </c>
      <c r="D141" s="83">
        <f>Input!$F$12</f>
        <v>0</v>
      </c>
      <c r="E141" s="84" t="e">
        <f>(C141*HLOOKUP($B$123,Input!$D$11:$M$15, 2, FALSE))+(D141-HLOOKUP($B$123,Input!$D$11:$M$15, 2, FALSE))</f>
        <v>#N/A</v>
      </c>
      <c r="F141" s="61">
        <f>IF($B$122 ='Contribution Structures'!$H$3,'Contribution Structures'!D20,IF($B$122='Contribution Structures'!$H$4,'Contribution Structures'!D43,IF($B$122='Contribution Structures'!$H$5,'Contribution Structures'!D66,IF($B$122='Contribution Structures'!$H$6,'Contribution Structures'!D89,IF($B$122='Contribution Structures'!$H$7,'Contribution Structures'!D112,IF($B$122='Contribution Structures'!$H$8,'Contribution Structures'!D135,IF($B$122='Contribution Structures'!$H$9,'Contribution Structures'!D158)))))))</f>
        <v>0.3</v>
      </c>
      <c r="G141" s="83">
        <f>Input!$F$13</f>
        <v>0</v>
      </c>
      <c r="H141" s="84" t="e">
        <f>(F141*HLOOKUP($B$123,Input!$D$11:$M$15, 3, FALSE))+(G141-HLOOKUP($B$123,Input!$D$11:$M$15, 3, FALSE))</f>
        <v>#N/A</v>
      </c>
      <c r="I141" s="61">
        <f>IF($B$122 ='Contribution Structures'!$H$3,'Contribution Structures'!E20,IF($B$122='Contribution Structures'!$H$4,'Contribution Structures'!E43,IF($B$122='Contribution Structures'!$H$5,'Contribution Structures'!E66,IF($B$122='Contribution Structures'!$H$6,'Contribution Structures'!E89,IF($B$122='Contribution Structures'!$H$7,'Contribution Structures'!E112,IF($B$122='Contribution Structures'!$H$8,'Contribution Structures'!E135,IF($B$122='Contribution Structures'!$H$9,'Contribution Structures'!E158)))))))</f>
        <v>0.3</v>
      </c>
      <c r="J141" s="83">
        <f>Input!$F$14</f>
        <v>0</v>
      </c>
      <c r="K141" s="84" t="e">
        <f>(I141*HLOOKUP($B$123,Input!$D$11:$M$15, 4, FALSE))+(J141-HLOOKUP($B$123,Input!$D$11:$M$15, 4, FALSE))</f>
        <v>#N/A</v>
      </c>
      <c r="L141" s="61">
        <f>IF($B$122 ='Contribution Structures'!$H$3,'Contribution Structures'!F20,IF($B$122='Contribution Structures'!$H$4,'Contribution Structures'!F43,IF($B$122='Contribution Structures'!$H$5,'Contribution Structures'!F66,IF($B$122='Contribution Structures'!$H$6,'Contribution Structures'!F89,IF($B$122='Contribution Structures'!$H$7,'Contribution Structures'!F112,IF($B$122='Contribution Structures'!$H$8,'Contribution Structures'!F135,IF($B$122='Contribution Structures'!$H$9,'Contribution Structures'!F158)))))))</f>
        <v>0.28999999999999998</v>
      </c>
      <c r="M141" s="95">
        <f>Input!$F$15</f>
        <v>0</v>
      </c>
      <c r="N141" s="84" t="e">
        <f>(L141*HLOOKUP($B$123,Input!$D$11:$M$15, 5, FALSE))+(M141-HLOOKUP($B$123,Input!$D$11:$M$15, 5, FALSE))</f>
        <v>#N/A</v>
      </c>
    </row>
    <row r="142" spans="1:14" s="1" customFormat="1" x14ac:dyDescent="0.25">
      <c r="A142" s="115">
        <v>18</v>
      </c>
      <c r="B142" s="60" t="s">
        <v>46</v>
      </c>
      <c r="C142" s="61">
        <f>IF($B$122 ='Contribution Structures'!$H$3,'Contribution Structures'!C21,IF($B$122='Contribution Structures'!$H$4,'Contribution Structures'!C44,IF($B$122='Contribution Structures'!$H$5,'Contribution Structures'!C67,IF($B$122='Contribution Structures'!$H$6,'Contribution Structures'!C90,IF($B$122='Contribution Structures'!$H$7,'Contribution Structures'!C113,IF($B$122='Contribution Structures'!$H$8,'Contribution Structures'!C136,IF($B$122='Contribution Structures'!$H$9,'Contribution Structures'!C159)))))))</f>
        <v>0.35</v>
      </c>
      <c r="D142" s="83">
        <f>Input!$F$12</f>
        <v>0</v>
      </c>
      <c r="E142" s="84" t="e">
        <f>(C142*HLOOKUP($B$123,Input!$D$11:$M$15, 2, FALSE))+(D142-HLOOKUP($B$123,Input!$D$11:$M$15, 2, FALSE))</f>
        <v>#N/A</v>
      </c>
      <c r="F142" s="61">
        <f>IF($B$122 ='Contribution Structures'!$H$3,'Contribution Structures'!D21,IF($B$122='Contribution Structures'!$H$4,'Contribution Structures'!D44,IF($B$122='Contribution Structures'!$H$5,'Contribution Structures'!D67,IF($B$122='Contribution Structures'!$H$6,'Contribution Structures'!D90,IF($B$122='Contribution Structures'!$H$7,'Contribution Structures'!D113,IF($B$122='Contribution Structures'!$H$8,'Contribution Structures'!D136,IF($B$122='Contribution Structures'!$H$9,'Contribution Structures'!D159)))))))</f>
        <v>0.35</v>
      </c>
      <c r="G142" s="83">
        <f>Input!$F$13</f>
        <v>0</v>
      </c>
      <c r="H142" s="84" t="e">
        <f>(F142*HLOOKUP($B$123,Input!$D$11:$M$15, 3, FALSE))+(G142-HLOOKUP($B$123,Input!$D$11:$M$15, 3, FALSE))</f>
        <v>#N/A</v>
      </c>
      <c r="I142" s="61">
        <f>IF($B$122 ='Contribution Structures'!$H$3,'Contribution Structures'!E21,IF($B$122='Contribution Structures'!$H$4,'Contribution Structures'!E44,IF($B$122='Contribution Structures'!$H$5,'Contribution Structures'!E67,IF($B$122='Contribution Structures'!$H$6,'Contribution Structures'!E90,IF($B$122='Contribution Structures'!$H$7,'Contribution Structures'!E113,IF($B$122='Contribution Structures'!$H$8,'Contribution Structures'!E136,IF($B$122='Contribution Structures'!$H$9,'Contribution Structures'!E159)))))))</f>
        <v>0.35</v>
      </c>
      <c r="J142" s="83">
        <f>Input!$F$14</f>
        <v>0</v>
      </c>
      <c r="K142" s="84" t="e">
        <f>(I142*HLOOKUP($B$123,Input!$D$11:$M$15, 4, FALSE))+(J142-HLOOKUP($B$123,Input!$D$11:$M$15, 4, FALSE))</f>
        <v>#N/A</v>
      </c>
      <c r="L142" s="61">
        <f>IF($B$122 ='Contribution Structures'!$H$3,'Contribution Structures'!F21,IF($B$122='Contribution Structures'!$H$4,'Contribution Structures'!F44,IF($B$122='Contribution Structures'!$H$5,'Contribution Structures'!F67,IF($B$122='Contribution Structures'!$H$6,'Contribution Structures'!F90,IF($B$122='Contribution Structures'!$H$7,'Contribution Structures'!F113,IF($B$122='Contribution Structures'!$H$8,'Contribution Structures'!F136,IF($B$122='Contribution Structures'!$H$9,'Contribution Structures'!F159)))))))</f>
        <v>0.32</v>
      </c>
      <c r="M142" s="95">
        <f>Input!$F$15</f>
        <v>0</v>
      </c>
      <c r="N142" s="84" t="e">
        <f>(L142*HLOOKUP($B$123,Input!$D$11:$M$15, 5, FALSE))+(M142-HLOOKUP($B$123,Input!$D$11:$M$15, 5, FALSE))</f>
        <v>#N/A</v>
      </c>
    </row>
    <row r="143" spans="1:14" s="1" customFormat="1" x14ac:dyDescent="0.25">
      <c r="A143" s="115">
        <v>19</v>
      </c>
      <c r="B143" s="60" t="s">
        <v>47</v>
      </c>
      <c r="C143" s="61">
        <f>IF($B$122 ='Contribution Structures'!$H$3,'Contribution Structures'!C22,IF($B$122='Contribution Structures'!$H$4,'Contribution Structures'!C45,IF($B$122='Contribution Structures'!$H$5,'Contribution Structures'!C68,IF($B$122='Contribution Structures'!$H$6,'Contribution Structures'!C91,IF($B$122='Contribution Structures'!$H$7,'Contribution Structures'!C114,IF($B$122='Contribution Structures'!$H$8,'Contribution Structures'!C137,IF($B$122='Contribution Structures'!$H$9,'Contribution Structures'!C160)))))))</f>
        <v>0.35</v>
      </c>
      <c r="D143" s="83">
        <f>Input!$F$12</f>
        <v>0</v>
      </c>
      <c r="E143" s="84" t="e">
        <f>(C143*HLOOKUP($B$123,Input!$D$11:$M$15, 2, FALSE))+(D143-HLOOKUP($B$123,Input!$D$11:$M$15, 2, FALSE))</f>
        <v>#N/A</v>
      </c>
      <c r="F143" s="61">
        <f>IF($B$122 ='Contribution Structures'!$H$3,'Contribution Structures'!D22,IF($B$122='Contribution Structures'!$H$4,'Contribution Structures'!D45,IF($B$122='Contribution Structures'!$H$5,'Contribution Structures'!D68,IF($B$122='Contribution Structures'!$H$6,'Contribution Structures'!D91,IF($B$122='Contribution Structures'!$H$7,'Contribution Structures'!D114,IF($B$122='Contribution Structures'!$H$8,'Contribution Structures'!D137,IF($B$122='Contribution Structures'!$H$9,'Contribution Structures'!D160)))))))</f>
        <v>0.35</v>
      </c>
      <c r="G143" s="83">
        <f>Input!$F$13</f>
        <v>0</v>
      </c>
      <c r="H143" s="84" t="e">
        <f>(F143*HLOOKUP($B$123,Input!$D$11:$M$15, 3, FALSE))+(G143-HLOOKUP($B$123,Input!$D$11:$M$15, 3, FALSE))</f>
        <v>#N/A</v>
      </c>
      <c r="I143" s="61">
        <f>IF($B$122 ='Contribution Structures'!$H$3,'Contribution Structures'!E22,IF($B$122='Contribution Structures'!$H$4,'Contribution Structures'!E45,IF($B$122='Contribution Structures'!$H$5,'Contribution Structures'!E68,IF($B$122='Contribution Structures'!$H$6,'Contribution Structures'!E91,IF($B$122='Contribution Structures'!$H$7,'Contribution Structures'!E114,IF($B$122='Contribution Structures'!$H$8,'Contribution Structures'!E137,IF($B$122='Contribution Structures'!$H$9,'Contribution Structures'!E160)))))))</f>
        <v>0.35</v>
      </c>
      <c r="J143" s="83">
        <f>Input!$F$14</f>
        <v>0</v>
      </c>
      <c r="K143" s="84" t="e">
        <f>(I143*HLOOKUP($B$123,Input!$D$11:$M$15, 4, FALSE))+(J143-HLOOKUP($B$123,Input!$D$11:$M$15, 4, FALSE))</f>
        <v>#N/A</v>
      </c>
      <c r="L143" s="61">
        <f>IF($B$122 ='Contribution Structures'!$H$3,'Contribution Structures'!F22,IF($B$122='Contribution Structures'!$H$4,'Contribution Structures'!F45,IF($B$122='Contribution Structures'!$H$5,'Contribution Structures'!F68,IF($B$122='Contribution Structures'!$H$6,'Contribution Structures'!F91,IF($B$122='Contribution Structures'!$H$7,'Contribution Structures'!F114,IF($B$122='Contribution Structures'!$H$8,'Contribution Structures'!F137,IF($B$122='Contribution Structures'!$H$9,'Contribution Structures'!F160)))))))</f>
        <v>0.32</v>
      </c>
      <c r="M143" s="95">
        <f>Input!$F$15</f>
        <v>0</v>
      </c>
      <c r="N143" s="84" t="e">
        <f>(L143*HLOOKUP($B$123,Input!$D$11:$M$15, 5, FALSE))+(M143-HLOOKUP($B$123,Input!$D$11:$M$15, 5, FALSE))</f>
        <v>#N/A</v>
      </c>
    </row>
    <row r="144" spans="1:14" s="1" customFormat="1" ht="15.75" thickBot="1" x14ac:dyDescent="0.3">
      <c r="A144" s="115">
        <v>20</v>
      </c>
      <c r="B144" s="63" t="s">
        <v>48</v>
      </c>
      <c r="C144" s="64">
        <f>IF($B$122 ='Contribution Structures'!$H$3,'Contribution Structures'!C23,IF($B$122='Contribution Structures'!$H$4,'Contribution Structures'!C46,IF($B$122='Contribution Structures'!$H$5,'Contribution Structures'!C69,IF($B$122='Contribution Structures'!$H$6,'Contribution Structures'!C92,IF($B$122='Contribution Structures'!$H$7,'Contribution Structures'!C115,IF($B$122='Contribution Structures'!$H$8,'Contribution Structures'!C138,IF($B$122='Contribution Structures'!$H$9,'Contribution Structures'!C161)))))))</f>
        <v>0.35</v>
      </c>
      <c r="D144" s="88">
        <f>Input!$F$12</f>
        <v>0</v>
      </c>
      <c r="E144" s="89" t="e">
        <f>(C144*HLOOKUP($B$123,Input!$D$11:$M$15, 2, FALSE))+(D144-HLOOKUP($B$123,Input!$D$11:$M$15, 2, FALSE))</f>
        <v>#N/A</v>
      </c>
      <c r="F144" s="64">
        <f>IF($B$122 ='Contribution Structures'!$H$3,'Contribution Structures'!D23,IF($B$122='Contribution Structures'!$H$4,'Contribution Structures'!D46,IF($B$122='Contribution Structures'!$H$5,'Contribution Structures'!D69,IF($B$122='Contribution Structures'!$H$6,'Contribution Structures'!D92,IF($B$122='Contribution Structures'!$H$7,'Contribution Structures'!D115,IF($B$122='Contribution Structures'!$H$8,'Contribution Structures'!D138,IF($B$122='Contribution Structures'!$H$9,'Contribution Structures'!D161)))))))</f>
        <v>0.35</v>
      </c>
      <c r="G144" s="88">
        <f>Input!$F$13</f>
        <v>0</v>
      </c>
      <c r="H144" s="89" t="e">
        <f>(F144*HLOOKUP($B$123,Input!$D$11:$M$15, 3, FALSE))+(G144-HLOOKUP($B$123,Input!$D$11:$M$15, 3, FALSE))</f>
        <v>#N/A</v>
      </c>
      <c r="I144" s="64">
        <f>IF($B$122 ='Contribution Structures'!$H$3,'Contribution Structures'!E23,IF($B$122='Contribution Structures'!$H$4,'Contribution Structures'!E46,IF($B$122='Contribution Structures'!$H$5,'Contribution Structures'!E69,IF($B$122='Contribution Structures'!$H$6,'Contribution Structures'!E92,IF($B$122='Contribution Structures'!$H$7,'Contribution Structures'!E115,IF($B$122='Contribution Structures'!$H$8,'Contribution Structures'!E138,IF($B$122='Contribution Structures'!$H$9,'Contribution Structures'!E161)))))))</f>
        <v>0.35</v>
      </c>
      <c r="J144" s="88">
        <f>Input!$F$14</f>
        <v>0</v>
      </c>
      <c r="K144" s="89" t="e">
        <f>(I144*HLOOKUP($B$123,Input!$D$11:$M$15, 4, FALSE))+(J144-HLOOKUP($B$123,Input!$D$11:$M$15, 4, FALSE))</f>
        <v>#N/A</v>
      </c>
      <c r="L144" s="64">
        <f>IF($B$122 ='Contribution Structures'!$H$3,'Contribution Structures'!F23,IF($B$122='Contribution Structures'!$H$4,'Contribution Structures'!F46,IF($B$122='Contribution Structures'!$H$5,'Contribution Structures'!F69,IF($B$122='Contribution Structures'!$H$6,'Contribution Structures'!F92,IF($B$122='Contribution Structures'!$H$7,'Contribution Structures'!F115,IF($B$122='Contribution Structures'!$H$8,'Contribution Structures'!F138,IF($B$122='Contribution Structures'!$H$9,'Contribution Structures'!F161)))))))</f>
        <v>0.35</v>
      </c>
      <c r="M144" s="97">
        <f>Input!$F$15</f>
        <v>0</v>
      </c>
      <c r="N144" s="89" t="e">
        <f>(L144*HLOOKUP($B$123,Input!$D$11:$M$15, 5, FALSE))+(M144-HLOOKUP($B$123,Input!$D$11:$M$15, 5, FALSE))</f>
        <v>#N/A</v>
      </c>
    </row>
    <row r="145" spans="1:14" s="1" customFormat="1" ht="15.75" thickBot="1" x14ac:dyDescent="0.3">
      <c r="A145" s="114"/>
    </row>
    <row r="146" spans="1:14" s="1" customFormat="1" ht="22.5" customHeight="1" thickBot="1" x14ac:dyDescent="0.3">
      <c r="A146" s="125" t="s">
        <v>4</v>
      </c>
      <c r="B146" s="101">
        <f>Input!G11</f>
        <v>0</v>
      </c>
    </row>
    <row r="147" spans="1:14" s="1" customFormat="1" ht="26.1" customHeight="1" thickBot="1" x14ac:dyDescent="0.3">
      <c r="A147" s="126" t="s">
        <v>80</v>
      </c>
      <c r="B147" s="116" t="s">
        <v>77</v>
      </c>
    </row>
    <row r="148" spans="1:14" s="1" customFormat="1" ht="29.45" customHeight="1" thickBot="1" x14ac:dyDescent="0.3">
      <c r="A148" s="127" t="s">
        <v>82</v>
      </c>
      <c r="B148" s="117" t="s">
        <v>130</v>
      </c>
      <c r="C148" s="146" t="s">
        <v>12</v>
      </c>
      <c r="D148" s="147"/>
      <c r="E148" s="148"/>
      <c r="F148" s="146" t="s">
        <v>13</v>
      </c>
      <c r="G148" s="147"/>
      <c r="H148" s="148"/>
      <c r="I148" s="146" t="s">
        <v>14</v>
      </c>
      <c r="J148" s="147"/>
      <c r="K148" s="148"/>
      <c r="L148" s="146" t="s">
        <v>15</v>
      </c>
      <c r="M148" s="147"/>
      <c r="N148" s="148"/>
    </row>
    <row r="149" spans="1:14" s="1" customFormat="1" ht="26.25" thickBot="1" x14ac:dyDescent="0.3">
      <c r="A149" s="115" t="s">
        <v>16</v>
      </c>
      <c r="B149" s="55" t="s">
        <v>17</v>
      </c>
      <c r="C149" s="56" t="s">
        <v>18</v>
      </c>
      <c r="D149" s="72" t="s">
        <v>19</v>
      </c>
      <c r="E149" s="73" t="s">
        <v>20</v>
      </c>
      <c r="F149" s="56" t="s">
        <v>18</v>
      </c>
      <c r="G149" s="72" t="s">
        <v>19</v>
      </c>
      <c r="H149" s="73" t="s">
        <v>20</v>
      </c>
      <c r="I149" s="56" t="s">
        <v>18</v>
      </c>
      <c r="J149" s="72" t="s">
        <v>19</v>
      </c>
      <c r="K149" s="73" t="s">
        <v>20</v>
      </c>
      <c r="L149" s="56" t="s">
        <v>18</v>
      </c>
      <c r="M149" s="74" t="s">
        <v>19</v>
      </c>
      <c r="N149" s="75" t="s">
        <v>20</v>
      </c>
    </row>
    <row r="150" spans="1:14" s="1" customFormat="1" ht="13.5" customHeight="1" x14ac:dyDescent="0.25">
      <c r="A150" s="115">
        <v>1</v>
      </c>
      <c r="B150" s="91" t="s">
        <v>29</v>
      </c>
      <c r="C150" s="92">
        <f>IF($B$147 ='Contribution Structures'!$H$3,'Contribution Structures'!C4,IF($B$147='Contribution Structures'!$H$4,'Contribution Structures'!C27,IF($B$147='Contribution Structures'!$H$5,'Contribution Structures'!C50,IF($B$147='Contribution Structures'!$H$6,'Contribution Structures'!C73,IF($B$147='Contribution Structures'!$H$7,'Contribution Structures'!C96,IF($B$147='Contribution Structures'!$H$8,'Contribution Structures'!C119,IF($B$147='Contribution Structures'!$H$9,'Contribution Structures'!C142)))))))</f>
        <v>4.4999999999999998E-2</v>
      </c>
      <c r="D150" s="78">
        <f>Input!$G$12</f>
        <v>0</v>
      </c>
      <c r="E150" s="79" t="e">
        <f>(C150*HLOOKUP($B$148,Input!$D$11:$M$15, 2, FALSE))+(D150-HLOOKUP($B$148,Input!$D$11:$M$15, 2, FALSE))</f>
        <v>#N/A</v>
      </c>
      <c r="F150" s="92">
        <f>IF($B$147 ='Contribution Structures'!$H$3,'Contribution Structures'!D4,IF($B$147='Contribution Structures'!$H$4,'Contribution Structures'!D27,IF($B$147='Contribution Structures'!$H$5,'Contribution Structures'!D50,IF($B$147='Contribution Structures'!$H$6,'Contribution Structures'!D73,IF($B$147='Contribution Structures'!$H$7,'Contribution Structures'!D96,IF($B$147='Contribution Structures'!$H$8,'Contribution Structures'!D119,IF($B$147='Contribution Structures'!$H$9,'Contribution Structures'!D142)))))))</f>
        <v>3.5000000000000003E-2</v>
      </c>
      <c r="G150" s="78">
        <f>Input!$G$13</f>
        <v>0</v>
      </c>
      <c r="H150" s="79" t="e">
        <f>(F150*HLOOKUP($B$148,Input!$D$11:$M$15, 3, FALSE))+(G150-HLOOKUP($B$148,Input!$D$11:$M$15, 3, FALSE))</f>
        <v>#N/A</v>
      </c>
      <c r="I150" s="92">
        <f>IF($B$147 ='Contribution Structures'!$H$3,'Contribution Structures'!E4,IF($B$147='Contribution Structures'!$H$4,'Contribution Structures'!E27,IF($B$147='Contribution Structures'!$H$5,'Contribution Structures'!E50,IF($B$147='Contribution Structures'!$H$6,'Contribution Structures'!E73,IF($B$147='Contribution Structures'!$H$7,'Contribution Structures'!E96,IF($B$147='Contribution Structures'!$H$8,'Contribution Structures'!E119,IF($B$147='Contribution Structures'!$H$9,'Contribution Structures'!E142)))))))</f>
        <v>3.5000000000000003E-2</v>
      </c>
      <c r="J150" s="78">
        <f>Input!$G$14</f>
        <v>0</v>
      </c>
      <c r="K150" s="79" t="e">
        <f>(I150*HLOOKUP($B$148,Input!$D$11:$M$15, 4, FALSE))+(J150-HLOOKUP($B$148,Input!$D$11:$M$15, 4, FALSE))</f>
        <v>#N/A</v>
      </c>
      <c r="L150" s="92">
        <f>IF($B$147 ='Contribution Structures'!$H$3,'Contribution Structures'!F4,IF($B$147='Contribution Structures'!$H$4,'Contribution Structures'!F27,IF($B$147='Contribution Structures'!$H$5,'Contribution Structures'!F50,IF($B$147='Contribution Structures'!$H$6,'Contribution Structures'!F73,IF($B$147='Contribution Structures'!$H$7,'Contribution Structures'!F96,IF($B$147='Contribution Structures'!$H$8,'Contribution Structures'!F119,IF($B$147='Contribution Structures'!$H$9,'Contribution Structures'!F142)))))))</f>
        <v>0.03</v>
      </c>
      <c r="M150" s="93">
        <f>Input!$G$15</f>
        <v>0</v>
      </c>
      <c r="N150" s="79" t="e">
        <f>(L150*HLOOKUP($B$148,Input!$D$11:$M$15, 5, FALSE))+(M150-HLOOKUP($B$148,Input!$D$11:$M$15, 5, FALSE))</f>
        <v>#N/A</v>
      </c>
    </row>
    <row r="151" spans="1:14" s="1" customFormat="1" ht="13.5" customHeight="1" x14ac:dyDescent="0.25">
      <c r="A151" s="115">
        <v>2</v>
      </c>
      <c r="B151" s="60" t="s">
        <v>30</v>
      </c>
      <c r="C151" s="61">
        <f>IF($B$147 ='Contribution Structures'!$H$3,'Contribution Structures'!C5,IF($B$147='Contribution Structures'!$H$4,'Contribution Structures'!C28,IF($B$147='Contribution Structures'!$H$5,'Contribution Structures'!C51,IF($B$147='Contribution Structures'!$H$6,'Contribution Structures'!C74,IF($B$147='Contribution Structures'!$H$7,'Contribution Structures'!C97,IF($B$147='Contribution Structures'!$H$8,'Contribution Structures'!C120,IF($B$147='Contribution Structures'!$H$9,'Contribution Structures'!C143)))))))</f>
        <v>5.5E-2</v>
      </c>
      <c r="D151" s="83">
        <f>Input!$G$12</f>
        <v>0</v>
      </c>
      <c r="E151" s="84" t="e">
        <f>(C151*HLOOKUP($B$148,Input!$D$11:$M$15, 2, FALSE))+(D151-HLOOKUP($B$148,Input!$D$11:$M$15, 2, FALSE))</f>
        <v>#N/A</v>
      </c>
      <c r="F151" s="61">
        <f>IF($B$147 ='Contribution Structures'!$H$3,'Contribution Structures'!D5,IF($B$147='Contribution Structures'!$H$4,'Contribution Structures'!D28,IF($B$147='Contribution Structures'!$H$5,'Contribution Structures'!D51,IF($B$147='Contribution Structures'!$H$6,'Contribution Structures'!D74,IF($B$147='Contribution Structures'!$H$7,'Contribution Structures'!D97,IF($B$147='Contribution Structures'!$H$8,'Contribution Structures'!D120,IF($B$147='Contribution Structures'!$H$9,'Contribution Structures'!D143)))))))</f>
        <v>3.5000000000000003E-2</v>
      </c>
      <c r="G151" s="83">
        <f>Input!$G$13</f>
        <v>0</v>
      </c>
      <c r="H151" s="84" t="e">
        <f>(F151*HLOOKUP($B$148,Input!$D$11:$M$15, 3, FALSE))+(G151-HLOOKUP($B$148,Input!$D$11:$M$15, 3, FALSE))</f>
        <v>#N/A</v>
      </c>
      <c r="I151" s="61">
        <f>IF($B$147 ='Contribution Structures'!$H$3,'Contribution Structures'!E5,IF($B$147='Contribution Structures'!$H$4,'Contribution Structures'!E28,IF($B$147='Contribution Structures'!$H$5,'Contribution Structures'!E51,IF($B$147='Contribution Structures'!$H$6,'Contribution Structures'!E74,IF($B$147='Contribution Structures'!$H$7,'Contribution Structures'!E97,IF($B$147='Contribution Structures'!$H$8,'Contribution Structures'!E120,IF($B$147='Contribution Structures'!$H$9,'Contribution Structures'!E143)))))))</f>
        <v>3.5000000000000003E-2</v>
      </c>
      <c r="J151" s="83">
        <f>Input!$G$14</f>
        <v>0</v>
      </c>
      <c r="K151" s="84" t="e">
        <f>(I151*HLOOKUP($B$148,Input!$D$11:$M$15, 4, FALSE))+(J151-HLOOKUP($B$148,Input!$D$11:$M$15, 4, FALSE))</f>
        <v>#N/A</v>
      </c>
      <c r="L151" s="61">
        <f>IF($B$147 ='Contribution Structures'!$H$3,'Contribution Structures'!F5,IF($B$147='Contribution Structures'!$H$4,'Contribution Structures'!F28,IF($B$147='Contribution Structures'!$H$5,'Contribution Structures'!F51,IF($B$147='Contribution Structures'!$H$6,'Contribution Structures'!F74,IF($B$147='Contribution Structures'!$H$7,'Contribution Structures'!F97,IF($B$147='Contribution Structures'!$H$8,'Contribution Structures'!F120,IF($B$147='Contribution Structures'!$H$9,'Contribution Structures'!F143)))))))</f>
        <v>0.03</v>
      </c>
      <c r="M151" s="95">
        <f>Input!$G$15</f>
        <v>0</v>
      </c>
      <c r="N151" s="84" t="e">
        <f>(L151*HLOOKUP($B$148,Input!$D$11:$M$15, 5, FALSE))+(M151-HLOOKUP($B$148,Input!$D$11:$M$15, 5, FALSE))</f>
        <v>#N/A</v>
      </c>
    </row>
    <row r="152" spans="1:14" s="1" customFormat="1" ht="13.5" customHeight="1" x14ac:dyDescent="0.25">
      <c r="A152" s="115">
        <v>3</v>
      </c>
      <c r="B152" s="60" t="s">
        <v>31</v>
      </c>
      <c r="C152" s="61">
        <f>IF($B$147 ='Contribution Structures'!$H$3,'Contribution Structures'!C6,IF($B$147='Contribution Structures'!$H$4,'Contribution Structures'!C29,IF($B$147='Contribution Structures'!$H$5,'Contribution Structures'!C52,IF($B$147='Contribution Structures'!$H$6,'Contribution Structures'!C75,IF($B$147='Contribution Structures'!$H$7,'Contribution Structures'!C98,IF($B$147='Contribution Structures'!$H$8,'Contribution Structures'!C121,IF($B$147='Contribution Structures'!$H$9,'Contribution Structures'!C144)))))))</f>
        <v>7.4999999999999997E-2</v>
      </c>
      <c r="D152" s="83">
        <f>Input!$G$12</f>
        <v>0</v>
      </c>
      <c r="E152" s="84" t="e">
        <f>(C152*HLOOKUP($B$148,Input!$D$11:$M$15, 2, FALSE))+(D152-HLOOKUP($B$148,Input!$D$11:$M$15, 2, FALSE))</f>
        <v>#N/A</v>
      </c>
      <c r="F152" s="61">
        <f>IF($B$147 ='Contribution Structures'!$H$3,'Contribution Structures'!D6,IF($B$147='Contribution Structures'!$H$4,'Contribution Structures'!D29,IF($B$147='Contribution Structures'!$H$5,'Contribution Structures'!D52,IF($B$147='Contribution Structures'!$H$6,'Contribution Structures'!D75,IF($B$147='Contribution Structures'!$H$7,'Contribution Structures'!D98,IF($B$147='Contribution Structures'!$H$8,'Contribution Structures'!D121,IF($B$147='Contribution Structures'!$H$9,'Contribution Structures'!D144)))))))</f>
        <v>4.4999999999999998E-2</v>
      </c>
      <c r="G152" s="83">
        <f>Input!$G$13</f>
        <v>0</v>
      </c>
      <c r="H152" s="84" t="e">
        <f>(F152*HLOOKUP($B$148,Input!$D$11:$M$15, 3, FALSE))+(G152-HLOOKUP($B$148,Input!$D$11:$M$15, 3, FALSE))</f>
        <v>#N/A</v>
      </c>
      <c r="I152" s="61">
        <f>IF($B$147 ='Contribution Structures'!$H$3,'Contribution Structures'!E6,IF($B$147='Contribution Structures'!$H$4,'Contribution Structures'!E29,IF($B$147='Contribution Structures'!$H$5,'Contribution Structures'!E52,IF($B$147='Contribution Structures'!$H$6,'Contribution Structures'!E75,IF($B$147='Contribution Structures'!$H$7,'Contribution Structures'!E98,IF($B$147='Contribution Structures'!$H$8,'Contribution Structures'!E121,IF($B$147='Contribution Structures'!$H$9,'Contribution Structures'!E144)))))))</f>
        <v>4.4999999999999998E-2</v>
      </c>
      <c r="J152" s="83">
        <f>Input!$G$14</f>
        <v>0</v>
      </c>
      <c r="K152" s="84" t="e">
        <f>(I152*HLOOKUP($B$148,Input!$D$11:$M$15, 4, FALSE))+(J152-HLOOKUP($B$148,Input!$D$11:$M$15, 4, FALSE))</f>
        <v>#N/A</v>
      </c>
      <c r="L152" s="61">
        <f>IF($B$147 ='Contribution Structures'!$H$3,'Contribution Structures'!F6,IF($B$147='Contribution Structures'!$H$4,'Contribution Structures'!F29,IF($B$147='Contribution Structures'!$H$5,'Contribution Structures'!F52,IF($B$147='Contribution Structures'!$H$6,'Contribution Structures'!F75,IF($B$147='Contribution Structures'!$H$7,'Contribution Structures'!F98,IF($B$147='Contribution Structures'!$H$8,'Contribution Structures'!F121,IF($B$147='Contribution Structures'!$H$9,'Contribution Structures'!F144)))))))</f>
        <v>0.04</v>
      </c>
      <c r="M152" s="95">
        <f>Input!$G$15</f>
        <v>0</v>
      </c>
      <c r="N152" s="84" t="e">
        <f>(L152*HLOOKUP($B$148,Input!$D$11:$M$15, 5, FALSE))+(M152-HLOOKUP($B$148,Input!$D$11:$M$15, 5, FALSE))</f>
        <v>#N/A</v>
      </c>
    </row>
    <row r="153" spans="1:14" s="1" customFormat="1" x14ac:dyDescent="0.25">
      <c r="A153" s="115">
        <v>4</v>
      </c>
      <c r="B153" s="60" t="s">
        <v>32</v>
      </c>
      <c r="C153" s="61">
        <f>IF($B$147 ='Contribution Structures'!$H$3,'Contribution Structures'!C7,IF($B$147='Contribution Structures'!$H$4,'Contribution Structures'!C30,IF($B$147='Contribution Structures'!$H$5,'Contribution Structures'!C53,IF($B$147='Contribution Structures'!$H$6,'Contribution Structures'!C76,IF($B$147='Contribution Structures'!$H$7,'Contribution Structures'!C99,IF($B$147='Contribution Structures'!$H$8,'Contribution Structures'!C122,IF($B$147='Contribution Structures'!$H$9,'Contribution Structures'!C145)))))))</f>
        <v>0.1</v>
      </c>
      <c r="D153" s="83">
        <f>Input!$G$12</f>
        <v>0</v>
      </c>
      <c r="E153" s="84" t="e">
        <f>(C153*HLOOKUP($B$148,Input!$D$11:$M$15, 2, FALSE))+(D153-HLOOKUP($B$148,Input!$D$11:$M$15, 2, FALSE))</f>
        <v>#N/A</v>
      </c>
      <c r="F153" s="61">
        <f>IF($B$147 ='Contribution Structures'!$H$3,'Contribution Structures'!D7,IF($B$147='Contribution Structures'!$H$4,'Contribution Structures'!D30,IF($B$147='Contribution Structures'!$H$5,'Contribution Structures'!D53,IF($B$147='Contribution Structures'!$H$6,'Contribution Structures'!D76,IF($B$147='Contribution Structures'!$H$7,'Contribution Structures'!D99,IF($B$147='Contribution Structures'!$H$8,'Contribution Structures'!D122,IF($B$147='Contribution Structures'!$H$9,'Contribution Structures'!D145)))))))</f>
        <v>0.06</v>
      </c>
      <c r="G153" s="83">
        <f>Input!$G$13</f>
        <v>0</v>
      </c>
      <c r="H153" s="84" t="e">
        <f>(F153*HLOOKUP($B$148,Input!$D$11:$M$15, 3, FALSE))+(G153-HLOOKUP($B$148,Input!$D$11:$M$15, 3, FALSE))</f>
        <v>#N/A</v>
      </c>
      <c r="I153" s="61">
        <f>IF($B$147 ='Contribution Structures'!$H$3,'Contribution Structures'!E7,IF($B$147='Contribution Structures'!$H$4,'Contribution Structures'!E30,IF($B$147='Contribution Structures'!$H$5,'Contribution Structures'!E53,IF($B$147='Contribution Structures'!$H$6,'Contribution Structures'!E76,IF($B$147='Contribution Structures'!$H$7,'Contribution Structures'!E99,IF($B$147='Contribution Structures'!$H$8,'Contribution Structures'!E122,IF($B$147='Contribution Structures'!$H$9,'Contribution Structures'!E145)))))))</f>
        <v>0.06</v>
      </c>
      <c r="J153" s="83">
        <f>Input!$G$14</f>
        <v>0</v>
      </c>
      <c r="K153" s="84" t="e">
        <f>(I153*HLOOKUP($B$148,Input!$D$11:$M$15, 4, FALSE))+(J153-HLOOKUP($B$148,Input!$D$11:$M$15, 4, FALSE))</f>
        <v>#N/A</v>
      </c>
      <c r="L153" s="61">
        <f>IF($B$147 ='Contribution Structures'!$H$3,'Contribution Structures'!F7,IF($B$147='Contribution Structures'!$H$4,'Contribution Structures'!F30,IF($B$147='Contribution Structures'!$H$5,'Contribution Structures'!F53,IF($B$147='Contribution Structures'!$H$6,'Contribution Structures'!F76,IF($B$147='Contribution Structures'!$H$7,'Contribution Structures'!F99,IF($B$147='Contribution Structures'!$H$8,'Contribution Structures'!F122,IF($B$147='Contribution Structures'!$H$9,'Contribution Structures'!F145)))))))</f>
        <v>0.05</v>
      </c>
      <c r="M153" s="95">
        <f>Input!$G$15</f>
        <v>0</v>
      </c>
      <c r="N153" s="84" t="e">
        <f>(L153*HLOOKUP($B$148,Input!$D$11:$M$15, 5, FALSE))+(M153-HLOOKUP($B$148,Input!$D$11:$M$15, 5, FALSE))</f>
        <v>#N/A</v>
      </c>
    </row>
    <row r="154" spans="1:14" s="1" customFormat="1" ht="13.5" customHeight="1" x14ac:dyDescent="0.25">
      <c r="A154" s="115">
        <v>5</v>
      </c>
      <c r="B154" s="60" t="s">
        <v>33</v>
      </c>
      <c r="C154" s="61">
        <f>IF($B$147 ='Contribution Structures'!$H$3,'Contribution Structures'!C8,IF($B$147='Contribution Structures'!$H$4,'Contribution Structures'!C31,IF($B$147='Contribution Structures'!$H$5,'Contribution Structures'!C54,IF($B$147='Contribution Structures'!$H$6,'Contribution Structures'!C77,IF($B$147='Contribution Structures'!$H$7,'Contribution Structures'!C100,IF($B$147='Contribution Structures'!$H$8,'Contribution Structures'!C123,IF($B$147='Contribution Structures'!$H$9,'Contribution Structures'!C146)))))))</f>
        <v>0.11</v>
      </c>
      <c r="D154" s="83">
        <f>Input!$G$12</f>
        <v>0</v>
      </c>
      <c r="E154" s="84" t="e">
        <f>(C154*HLOOKUP($B$148,Input!$D$11:$M$15, 2, FALSE))+(D154-HLOOKUP($B$148,Input!$D$11:$M$15, 2, FALSE))</f>
        <v>#N/A</v>
      </c>
      <c r="F154" s="61">
        <f>IF($B$147 ='Contribution Structures'!$H$3,'Contribution Structures'!D8,IF($B$147='Contribution Structures'!$H$4,'Contribution Structures'!D31,IF($B$147='Contribution Structures'!$H$5,'Contribution Structures'!D54,IF($B$147='Contribution Structures'!$H$6,'Contribution Structures'!D77,IF($B$147='Contribution Structures'!$H$7,'Contribution Structures'!D100,IF($B$147='Contribution Structures'!$H$8,'Contribution Structures'!D123,IF($B$147='Contribution Structures'!$H$9,'Contribution Structures'!D146)))))))</f>
        <v>7.0000000000000007E-2</v>
      </c>
      <c r="G154" s="83">
        <f>Input!$G$13</f>
        <v>0</v>
      </c>
      <c r="H154" s="84" t="e">
        <f>(F154*HLOOKUP($B$148,Input!$D$11:$M$15, 3, FALSE))+(G154-HLOOKUP($B$148,Input!$D$11:$M$15, 3, FALSE))</f>
        <v>#N/A</v>
      </c>
      <c r="I154" s="61">
        <f>IF($B$147 ='Contribution Structures'!$H$3,'Contribution Structures'!E8,IF($B$147='Contribution Structures'!$H$4,'Contribution Structures'!E31,IF($B$147='Contribution Structures'!$H$5,'Contribution Structures'!E54,IF($B$147='Contribution Structures'!$H$6,'Contribution Structures'!E77,IF($B$147='Contribution Structures'!$H$7,'Contribution Structures'!E100,IF($B$147='Contribution Structures'!$H$8,'Contribution Structures'!E123,IF($B$147='Contribution Structures'!$H$9,'Contribution Structures'!E146)))))))</f>
        <v>7.0000000000000007E-2</v>
      </c>
      <c r="J154" s="83">
        <f>Input!$G$14</f>
        <v>0</v>
      </c>
      <c r="K154" s="84" t="e">
        <f>(I154*HLOOKUP($B$148,Input!$D$11:$M$15, 4, FALSE))+(J154-HLOOKUP($B$148,Input!$D$11:$M$15, 4, FALSE))</f>
        <v>#N/A</v>
      </c>
      <c r="L154" s="61">
        <f>IF($B$147 ='Contribution Structures'!$H$3,'Contribution Structures'!F8,IF($B$147='Contribution Structures'!$H$4,'Contribution Structures'!F31,IF($B$147='Contribution Structures'!$H$5,'Contribution Structures'!F54,IF($B$147='Contribution Structures'!$H$6,'Contribution Structures'!F77,IF($B$147='Contribution Structures'!$H$7,'Contribution Structures'!F100,IF($B$147='Contribution Structures'!$H$8,'Contribution Structures'!F123,IF($B$147='Contribution Structures'!$H$9,'Contribution Structures'!F146)))))))</f>
        <v>0.06</v>
      </c>
      <c r="M154" s="95">
        <f>Input!$G$15</f>
        <v>0</v>
      </c>
      <c r="N154" s="84" t="e">
        <f>(L154*HLOOKUP($B$148,Input!$D$11:$M$15, 5, FALSE))+(M154-HLOOKUP($B$148,Input!$D$11:$M$15, 5, FALSE))</f>
        <v>#N/A</v>
      </c>
    </row>
    <row r="155" spans="1:14" s="1" customFormat="1" ht="13.5" customHeight="1" x14ac:dyDescent="0.25">
      <c r="A155" s="115">
        <v>6</v>
      </c>
      <c r="B155" s="60" t="s">
        <v>34</v>
      </c>
      <c r="C155" s="61">
        <f>IF($B$147 ='Contribution Structures'!$H$3,'Contribution Structures'!C9,IF($B$147='Contribution Structures'!$H$4,'Contribution Structures'!C32,IF($B$147='Contribution Structures'!$H$5,'Contribution Structures'!C55,IF($B$147='Contribution Structures'!$H$6,'Contribution Structures'!C78,IF($B$147='Contribution Structures'!$H$7,'Contribution Structures'!C101,IF($B$147='Contribution Structures'!$H$8,'Contribution Structures'!C124,IF($B$147='Contribution Structures'!$H$9,'Contribution Structures'!C147)))))))</f>
        <v>0.12</v>
      </c>
      <c r="D155" s="83">
        <f>Input!$G$12</f>
        <v>0</v>
      </c>
      <c r="E155" s="84" t="e">
        <f>(C155*HLOOKUP($B$148,Input!$D$11:$M$15, 2, FALSE))+(D155-HLOOKUP($B$148,Input!$D$11:$M$15, 2, FALSE))</f>
        <v>#N/A</v>
      </c>
      <c r="F155" s="61">
        <f>IF($B$147 ='Contribution Structures'!$H$3,'Contribution Structures'!D9,IF($B$147='Contribution Structures'!$H$4,'Contribution Structures'!D32,IF($B$147='Contribution Structures'!$H$5,'Contribution Structures'!D55,IF($B$147='Contribution Structures'!$H$6,'Contribution Structures'!D78,IF($B$147='Contribution Structures'!$H$7,'Contribution Structures'!D101,IF($B$147='Contribution Structures'!$H$8,'Contribution Structures'!D124,IF($B$147='Contribution Structures'!$H$9,'Contribution Structures'!D147)))))))</f>
        <v>0.08</v>
      </c>
      <c r="G155" s="83">
        <f>Input!$G$13</f>
        <v>0</v>
      </c>
      <c r="H155" s="84" t="e">
        <f>(F155*HLOOKUP($B$148,Input!$D$11:$M$15, 3, FALSE))+(G155-HLOOKUP($B$148,Input!$D$11:$M$15, 3, FALSE))</f>
        <v>#N/A</v>
      </c>
      <c r="I155" s="61">
        <f>IF($B$147 ='Contribution Structures'!$H$3,'Contribution Structures'!E9,IF($B$147='Contribution Structures'!$H$4,'Contribution Structures'!E32,IF($B$147='Contribution Structures'!$H$5,'Contribution Structures'!E55,IF($B$147='Contribution Structures'!$H$6,'Contribution Structures'!E78,IF($B$147='Contribution Structures'!$H$7,'Contribution Structures'!E101,IF($B$147='Contribution Structures'!$H$8,'Contribution Structures'!E124,IF($B$147='Contribution Structures'!$H$9,'Contribution Structures'!E147)))))))</f>
        <v>0.08</v>
      </c>
      <c r="J155" s="83">
        <f>Input!$G$14</f>
        <v>0</v>
      </c>
      <c r="K155" s="84" t="e">
        <f>(I155*HLOOKUP($B$148,Input!$D$11:$M$15, 4, FALSE))+(J155-HLOOKUP($B$148,Input!$D$11:$M$15, 4, FALSE))</f>
        <v>#N/A</v>
      </c>
      <c r="L155" s="61">
        <f>IF($B$147 ='Contribution Structures'!$H$3,'Contribution Structures'!F9,IF($B$147='Contribution Structures'!$H$4,'Contribution Structures'!F32,IF($B$147='Contribution Structures'!$H$5,'Contribution Structures'!F55,IF($B$147='Contribution Structures'!$H$6,'Contribution Structures'!F78,IF($B$147='Contribution Structures'!$H$7,'Contribution Structures'!F101,IF($B$147='Contribution Structures'!$H$8,'Contribution Structures'!F124,IF($B$147='Contribution Structures'!$H$9,'Contribution Structures'!F147)))))))</f>
        <v>7.0000000000000007E-2</v>
      </c>
      <c r="M155" s="95">
        <f>Input!$G$15</f>
        <v>0</v>
      </c>
      <c r="N155" s="84" t="e">
        <f>(L155*HLOOKUP($B$148,Input!$D$11:$M$15, 5, FALSE))+(M155-HLOOKUP($B$148,Input!$D$11:$M$15, 5, FALSE))</f>
        <v>#N/A</v>
      </c>
    </row>
    <row r="156" spans="1:14" s="1" customFormat="1" ht="13.5" customHeight="1" x14ac:dyDescent="0.25">
      <c r="A156" s="115">
        <v>7</v>
      </c>
      <c r="B156" s="60" t="s">
        <v>35</v>
      </c>
      <c r="C156" s="61">
        <f>IF($B$147 ='Contribution Structures'!$H$3,'Contribution Structures'!C10,IF($B$147='Contribution Structures'!$H$4,'Contribution Structures'!C33,IF($B$147='Contribution Structures'!$H$5,'Contribution Structures'!C56,IF($B$147='Contribution Structures'!$H$6,'Contribution Structures'!C79,IF($B$147='Contribution Structures'!$H$7,'Contribution Structures'!C102,IF($B$147='Contribution Structures'!$H$8,'Contribution Structures'!C125,IF($B$147='Contribution Structures'!$H$9,'Contribution Structures'!C148)))))))</f>
        <v>0.14000000000000001</v>
      </c>
      <c r="D156" s="83">
        <f>Input!$G$12</f>
        <v>0</v>
      </c>
      <c r="E156" s="84" t="e">
        <f>(C156*HLOOKUP($B$148,Input!$D$11:$M$15, 2, FALSE))+(D156-HLOOKUP($B$148,Input!$D$11:$M$15, 2, FALSE))</f>
        <v>#N/A</v>
      </c>
      <c r="F156" s="61">
        <f>IF($B$147 ='Contribution Structures'!$H$3,'Contribution Structures'!D10,IF($B$147='Contribution Structures'!$H$4,'Contribution Structures'!D33,IF($B$147='Contribution Structures'!$H$5,'Contribution Structures'!D56,IF($B$147='Contribution Structures'!$H$6,'Contribution Structures'!D79,IF($B$147='Contribution Structures'!$H$7,'Contribution Structures'!D102,IF($B$147='Contribution Structures'!$H$8,'Contribution Structures'!D125,IF($B$147='Contribution Structures'!$H$9,'Contribution Structures'!D148)))))))</f>
        <v>0.1</v>
      </c>
      <c r="G156" s="83">
        <f>Input!$G$13</f>
        <v>0</v>
      </c>
      <c r="H156" s="84" t="e">
        <f>(F156*HLOOKUP($B$148,Input!$D$11:$M$15, 3, FALSE))+(G156-HLOOKUP($B$148,Input!$D$11:$M$15, 3, FALSE))</f>
        <v>#N/A</v>
      </c>
      <c r="I156" s="61">
        <f>IF($B$147 ='Contribution Structures'!$H$3,'Contribution Structures'!E10,IF($B$147='Contribution Structures'!$H$4,'Contribution Structures'!E33,IF($B$147='Contribution Structures'!$H$5,'Contribution Structures'!E56,IF($B$147='Contribution Structures'!$H$6,'Contribution Structures'!E79,IF($B$147='Contribution Structures'!$H$7,'Contribution Structures'!E102,IF($B$147='Contribution Structures'!$H$8,'Contribution Structures'!E125,IF($B$147='Contribution Structures'!$H$9,'Contribution Structures'!E148)))))))</f>
        <v>0.1</v>
      </c>
      <c r="J156" s="83">
        <f>Input!$G$14</f>
        <v>0</v>
      </c>
      <c r="K156" s="84" t="e">
        <f>(I156*HLOOKUP($B$148,Input!$D$11:$M$15, 4, FALSE))+(J156-HLOOKUP($B$148,Input!$D$11:$M$15, 4, FALSE))</f>
        <v>#N/A</v>
      </c>
      <c r="L156" s="61">
        <f>IF($B$147 ='Contribution Structures'!$H$3,'Contribution Structures'!F10,IF($B$147='Contribution Structures'!$H$4,'Contribution Structures'!F33,IF($B$147='Contribution Structures'!$H$5,'Contribution Structures'!F56,IF($B$147='Contribution Structures'!$H$6,'Contribution Structures'!F79,IF($B$147='Contribution Structures'!$H$7,'Contribution Structures'!F102,IF($B$147='Contribution Structures'!$H$8,'Contribution Structures'!F125,IF($B$147='Contribution Structures'!$H$9,'Contribution Structures'!F148)))))))</f>
        <v>0.09</v>
      </c>
      <c r="M156" s="95">
        <f>Input!$G$15</f>
        <v>0</v>
      </c>
      <c r="N156" s="84" t="e">
        <f>(L156*HLOOKUP($B$148,Input!$D$11:$M$15, 5, FALSE))+(M156-HLOOKUP($B$148,Input!$D$11:$M$15, 5, FALSE))</f>
        <v>#N/A</v>
      </c>
    </row>
    <row r="157" spans="1:14" s="1" customFormat="1" x14ac:dyDescent="0.25">
      <c r="A157" s="115">
        <v>8</v>
      </c>
      <c r="B157" s="60" t="s">
        <v>36</v>
      </c>
      <c r="C157" s="61">
        <f>IF($B$147 ='Contribution Structures'!$H$3,'Contribution Structures'!C11,IF($B$147='Contribution Structures'!$H$4,'Contribution Structures'!C34,IF($B$147='Contribution Structures'!$H$5,'Contribution Structures'!C57,IF($B$147='Contribution Structures'!$H$6,'Contribution Structures'!C80,IF($B$147='Contribution Structures'!$H$7,'Contribution Structures'!C103,IF($B$147='Contribution Structures'!$H$8,'Contribution Structures'!C126,IF($B$147='Contribution Structures'!$H$9,'Contribution Structures'!C149)))))))</f>
        <v>0.2</v>
      </c>
      <c r="D157" s="83">
        <f>Input!$G$12</f>
        <v>0</v>
      </c>
      <c r="E157" s="84" t="e">
        <f>(C157*HLOOKUP($B$148,Input!$D$11:$M$15, 2, FALSE))+(D157-HLOOKUP($B$148,Input!$D$11:$M$15, 2, FALSE))</f>
        <v>#N/A</v>
      </c>
      <c r="F157" s="61">
        <f>IF($B$147 ='Contribution Structures'!$H$3,'Contribution Structures'!D11,IF($B$147='Contribution Structures'!$H$4,'Contribution Structures'!D34,IF($B$147='Contribution Structures'!$H$5,'Contribution Structures'!D57,IF($B$147='Contribution Structures'!$H$6,'Contribution Structures'!D80,IF($B$147='Contribution Structures'!$H$7,'Contribution Structures'!D103,IF($B$147='Contribution Structures'!$H$8,'Contribution Structures'!D126,IF($B$147='Contribution Structures'!$H$9,'Contribution Structures'!D149)))))))</f>
        <v>0.15</v>
      </c>
      <c r="G157" s="83">
        <f>Input!$G$13</f>
        <v>0</v>
      </c>
      <c r="H157" s="84" t="e">
        <f>(F157*HLOOKUP($B$148,Input!$D$11:$M$15, 3, FALSE))+(G157-HLOOKUP($B$148,Input!$D$11:$M$15, 3, FALSE))</f>
        <v>#N/A</v>
      </c>
      <c r="I157" s="61">
        <f>IF($B$147 ='Contribution Structures'!$H$3,'Contribution Structures'!E11,IF($B$147='Contribution Structures'!$H$4,'Contribution Structures'!E34,IF($B$147='Contribution Structures'!$H$5,'Contribution Structures'!E57,IF($B$147='Contribution Structures'!$H$6,'Contribution Structures'!E80,IF($B$147='Contribution Structures'!$H$7,'Contribution Structures'!E103,IF($B$147='Contribution Structures'!$H$8,'Contribution Structures'!E126,IF($B$147='Contribution Structures'!$H$9,'Contribution Structures'!E149)))))))</f>
        <v>0.15</v>
      </c>
      <c r="J157" s="83">
        <f>Input!$G$14</f>
        <v>0</v>
      </c>
      <c r="K157" s="84" t="e">
        <f>(I157*HLOOKUP($B$148,Input!$D$11:$M$15, 4, FALSE))+(J157-HLOOKUP($B$148,Input!$D$11:$M$15, 4, FALSE))</f>
        <v>#N/A</v>
      </c>
      <c r="L157" s="61">
        <f>IF($B$147 ='Contribution Structures'!$H$3,'Contribution Structures'!F11,IF($B$147='Contribution Structures'!$H$4,'Contribution Structures'!F34,IF($B$147='Contribution Structures'!$H$5,'Contribution Structures'!F57,IF($B$147='Contribution Structures'!$H$6,'Contribution Structures'!F80,IF($B$147='Contribution Structures'!$H$7,'Contribution Structures'!F103,IF($B$147='Contribution Structures'!$H$8,'Contribution Structures'!F126,IF($B$147='Contribution Structures'!$H$9,'Contribution Structures'!F149)))))))</f>
        <v>0.12</v>
      </c>
      <c r="M157" s="95">
        <f>Input!$G$15</f>
        <v>0</v>
      </c>
      <c r="N157" s="84" t="e">
        <f>(L157*HLOOKUP($B$148,Input!$D$11:$M$15, 5, FALSE))+(M157-HLOOKUP($B$148,Input!$D$11:$M$15, 5, FALSE))</f>
        <v>#N/A</v>
      </c>
    </row>
    <row r="158" spans="1:14" s="1" customFormat="1" x14ac:dyDescent="0.25">
      <c r="A158" s="115">
        <v>9</v>
      </c>
      <c r="B158" s="60" t="s">
        <v>37</v>
      </c>
      <c r="C158" s="61">
        <f>IF($B$147 ='Contribution Structures'!$H$3,'Contribution Structures'!C12,IF($B$147='Contribution Structures'!$H$4,'Contribution Structures'!C35,IF($B$147='Contribution Structures'!$H$5,'Contribution Structures'!C58,IF($B$147='Contribution Structures'!$H$6,'Contribution Structures'!C81,IF($B$147='Contribution Structures'!$H$7,'Contribution Structures'!C104,IF($B$147='Contribution Structures'!$H$8,'Contribution Structures'!C127,IF($B$147='Contribution Structures'!$H$9,'Contribution Structures'!C150)))))))</f>
        <v>0.23</v>
      </c>
      <c r="D158" s="83">
        <f>Input!$G$12</f>
        <v>0</v>
      </c>
      <c r="E158" s="84" t="e">
        <f>(C158*HLOOKUP($B$148,Input!$D$11:$M$15, 2, FALSE))+(D158-HLOOKUP($B$148,Input!$D$11:$M$15, 2, FALSE))</f>
        <v>#N/A</v>
      </c>
      <c r="F158" s="61">
        <f>IF($B$147 ='Contribution Structures'!$H$3,'Contribution Structures'!D12,IF($B$147='Contribution Structures'!$H$4,'Contribution Structures'!D35,IF($B$147='Contribution Structures'!$H$5,'Contribution Structures'!D58,IF($B$147='Contribution Structures'!$H$6,'Contribution Structures'!D81,IF($B$147='Contribution Structures'!$H$7,'Contribution Structures'!D104,IF($B$147='Contribution Structures'!$H$8,'Contribution Structures'!D127,IF($B$147='Contribution Structures'!$H$9,'Contribution Structures'!D150)))))))</f>
        <v>0.17</v>
      </c>
      <c r="G158" s="83">
        <f>Input!$G$13</f>
        <v>0</v>
      </c>
      <c r="H158" s="84" t="e">
        <f>(F158*HLOOKUP($B$148,Input!$D$11:$M$15, 3, FALSE))+(G158-HLOOKUP($B$148,Input!$D$11:$M$15, 3, FALSE))</f>
        <v>#N/A</v>
      </c>
      <c r="I158" s="61">
        <f>IF($B$147 ='Contribution Structures'!$H$3,'Contribution Structures'!E12,IF($B$147='Contribution Structures'!$H$4,'Contribution Structures'!E35,IF($B$147='Contribution Structures'!$H$5,'Contribution Structures'!E58,IF($B$147='Contribution Structures'!$H$6,'Contribution Structures'!E81,IF($B$147='Contribution Structures'!$H$7,'Contribution Structures'!E104,IF($B$147='Contribution Structures'!$H$8,'Contribution Structures'!E127,IF($B$147='Contribution Structures'!$H$9,'Contribution Structures'!E150)))))))</f>
        <v>0.17</v>
      </c>
      <c r="J158" s="83">
        <f>Input!$G$14</f>
        <v>0</v>
      </c>
      <c r="K158" s="84" t="e">
        <f>(I158*HLOOKUP($B$148,Input!$D$11:$M$15, 4, FALSE))+(J158-HLOOKUP($B$148,Input!$D$11:$M$15, 4, FALSE))</f>
        <v>#N/A</v>
      </c>
      <c r="L158" s="61">
        <f>IF($B$147 ='Contribution Structures'!$H$3,'Contribution Structures'!F12,IF($B$147='Contribution Structures'!$H$4,'Contribution Structures'!F35,IF($B$147='Contribution Structures'!$H$5,'Contribution Structures'!F58,IF($B$147='Contribution Structures'!$H$6,'Contribution Structures'!F81,IF($B$147='Contribution Structures'!$H$7,'Contribution Structures'!F104,IF($B$147='Contribution Structures'!$H$8,'Contribution Structures'!F127,IF($B$147='Contribution Structures'!$H$9,'Contribution Structures'!F150)))))))</f>
        <v>0.14000000000000001</v>
      </c>
      <c r="M158" s="95">
        <f>Input!$G$15</f>
        <v>0</v>
      </c>
      <c r="N158" s="84" t="e">
        <f>(L158*HLOOKUP($B$148,Input!$D$11:$M$15, 5, FALSE))+(M158-HLOOKUP($B$148,Input!$D$11:$M$15, 5, FALSE))</f>
        <v>#N/A</v>
      </c>
    </row>
    <row r="159" spans="1:14" s="1" customFormat="1" x14ac:dyDescent="0.25">
      <c r="A159" s="115">
        <v>10</v>
      </c>
      <c r="B159" s="60" t="s">
        <v>38</v>
      </c>
      <c r="C159" s="61">
        <f>IF($B$147 ='Contribution Structures'!$H$3,'Contribution Structures'!C13,IF($B$147='Contribution Structures'!$H$4,'Contribution Structures'!C36,IF($B$147='Contribution Structures'!$H$5,'Contribution Structures'!C59,IF($B$147='Contribution Structures'!$H$6,'Contribution Structures'!C82,IF($B$147='Contribution Structures'!$H$7,'Contribution Structures'!C105,IF($B$147='Contribution Structures'!$H$8,'Contribution Structures'!C128,IF($B$147='Contribution Structures'!$H$9,'Contribution Structures'!C151)))))))</f>
        <v>0.27</v>
      </c>
      <c r="D159" s="83">
        <f>Input!$G$12</f>
        <v>0</v>
      </c>
      <c r="E159" s="84" t="e">
        <f>(C159*HLOOKUP($B$148,Input!$D$11:$M$15, 2, FALSE))+(D159-HLOOKUP($B$148,Input!$D$11:$M$15, 2, FALSE))</f>
        <v>#N/A</v>
      </c>
      <c r="F159" s="61">
        <f>IF($B$147 ='Contribution Structures'!$H$3,'Contribution Structures'!D13,IF($B$147='Contribution Structures'!$H$4,'Contribution Structures'!D36,IF($B$147='Contribution Structures'!$H$5,'Contribution Structures'!D59,IF($B$147='Contribution Structures'!$H$6,'Contribution Structures'!D82,IF($B$147='Contribution Structures'!$H$7,'Contribution Structures'!D105,IF($B$147='Contribution Structures'!$H$8,'Contribution Structures'!D128,IF($B$147='Contribution Structures'!$H$9,'Contribution Structures'!D151)))))))</f>
        <v>0.21</v>
      </c>
      <c r="G159" s="83">
        <f>Input!$G$13</f>
        <v>0</v>
      </c>
      <c r="H159" s="84" t="e">
        <f>(F159*HLOOKUP($B$148,Input!$D$11:$M$15, 3, FALSE))+(G159-HLOOKUP($B$148,Input!$D$11:$M$15, 3, FALSE))</f>
        <v>#N/A</v>
      </c>
      <c r="I159" s="61">
        <f>IF($B$147 ='Contribution Structures'!$H$3,'Contribution Structures'!E13,IF($B$147='Contribution Structures'!$H$4,'Contribution Structures'!E36,IF($B$147='Contribution Structures'!$H$5,'Contribution Structures'!E59,IF($B$147='Contribution Structures'!$H$6,'Contribution Structures'!E82,IF($B$147='Contribution Structures'!$H$7,'Contribution Structures'!E105,IF($B$147='Contribution Structures'!$H$8,'Contribution Structures'!E128,IF($B$147='Contribution Structures'!$H$9,'Contribution Structures'!E151)))))))</f>
        <v>0.21</v>
      </c>
      <c r="J159" s="83">
        <f>Input!$G$14</f>
        <v>0</v>
      </c>
      <c r="K159" s="84" t="e">
        <f>(I159*HLOOKUP($B$148,Input!$D$11:$M$15, 4, FALSE))+(J159-HLOOKUP($B$148,Input!$D$11:$M$15, 4, FALSE))</f>
        <v>#N/A</v>
      </c>
      <c r="L159" s="61">
        <f>IF($B$147 ='Contribution Structures'!$H$3,'Contribution Structures'!F13,IF($B$147='Contribution Structures'!$H$4,'Contribution Structures'!F36,IF($B$147='Contribution Structures'!$H$5,'Contribution Structures'!F59,IF($B$147='Contribution Structures'!$H$6,'Contribution Structures'!F82,IF($B$147='Contribution Structures'!$H$7,'Contribution Structures'!F105,IF($B$147='Contribution Structures'!$H$8,'Contribution Structures'!F128,IF($B$147='Contribution Structures'!$H$9,'Contribution Structures'!F151)))))))</f>
        <v>0.17</v>
      </c>
      <c r="M159" s="95">
        <f>Input!$G$15</f>
        <v>0</v>
      </c>
      <c r="N159" s="84" t="e">
        <f>(L159*HLOOKUP($B$148,Input!$D$11:$M$15, 5, FALSE))+(M159-HLOOKUP($B$148,Input!$D$11:$M$15, 5, FALSE))</f>
        <v>#N/A</v>
      </c>
    </row>
    <row r="160" spans="1:14" s="1" customFormat="1" x14ac:dyDescent="0.25">
      <c r="A160" s="115">
        <v>11</v>
      </c>
      <c r="B160" s="60" t="s">
        <v>39</v>
      </c>
      <c r="C160" s="61">
        <f>IF($B$147 ='Contribution Structures'!$H$3,'Contribution Structures'!C14,IF($B$147='Contribution Structures'!$H$4,'Contribution Structures'!C37,IF($B$147='Contribution Structures'!$H$5,'Contribution Structures'!C60,IF($B$147='Contribution Structures'!$H$6,'Contribution Structures'!C83,IF($B$147='Contribution Structures'!$H$7,'Contribution Structures'!C106,IF($B$147='Contribution Structures'!$H$8,'Contribution Structures'!C129,IF($B$147='Contribution Structures'!$H$9,'Contribution Structures'!C152)))))))</f>
        <v>0.28999999999999998</v>
      </c>
      <c r="D160" s="83">
        <f>Input!$G$12</f>
        <v>0</v>
      </c>
      <c r="E160" s="84" t="e">
        <f>(C160*HLOOKUP($B$148,Input!$D$11:$M$15, 2, FALSE))+(D160-HLOOKUP($B$148,Input!$D$11:$M$15, 2, FALSE))</f>
        <v>#N/A</v>
      </c>
      <c r="F160" s="61">
        <f>IF($B$147 ='Contribution Structures'!$H$3,'Contribution Structures'!D14,IF($B$147='Contribution Structures'!$H$4,'Contribution Structures'!D37,IF($B$147='Contribution Structures'!$H$5,'Contribution Structures'!D60,IF($B$147='Contribution Structures'!$H$6,'Contribution Structures'!D83,IF($B$147='Contribution Structures'!$H$7,'Contribution Structures'!D106,IF($B$147='Contribution Structures'!$H$8,'Contribution Structures'!D129,IF($B$147='Contribution Structures'!$H$9,'Contribution Structures'!D152)))))))</f>
        <v>0.23</v>
      </c>
      <c r="G160" s="83">
        <f>Input!$G$13</f>
        <v>0</v>
      </c>
      <c r="H160" s="84" t="e">
        <f>(F160*HLOOKUP($B$148,Input!$D$11:$M$15, 3, FALSE))+(G160-HLOOKUP($B$148,Input!$D$11:$M$15, 3, FALSE))</f>
        <v>#N/A</v>
      </c>
      <c r="I160" s="61">
        <f>IF($B$147 ='Contribution Structures'!$H$3,'Contribution Structures'!E14,IF($B$147='Contribution Structures'!$H$4,'Contribution Structures'!E37,IF($B$147='Contribution Structures'!$H$5,'Contribution Structures'!E60,IF($B$147='Contribution Structures'!$H$6,'Contribution Structures'!E83,IF($B$147='Contribution Structures'!$H$7,'Contribution Structures'!E106,IF($B$147='Contribution Structures'!$H$8,'Contribution Structures'!E129,IF($B$147='Contribution Structures'!$H$9,'Contribution Structures'!E152)))))))</f>
        <v>0.23</v>
      </c>
      <c r="J160" s="83">
        <f>Input!$G$14</f>
        <v>0</v>
      </c>
      <c r="K160" s="84" t="e">
        <f>(I160*HLOOKUP($B$148,Input!$D$11:$M$15, 4, FALSE))+(J160-HLOOKUP($B$148,Input!$D$11:$M$15, 4, FALSE))</f>
        <v>#N/A</v>
      </c>
      <c r="L160" s="61">
        <f>IF($B$147 ='Contribution Structures'!$H$3,'Contribution Structures'!F14,IF($B$147='Contribution Structures'!$H$4,'Contribution Structures'!F37,IF($B$147='Contribution Structures'!$H$5,'Contribution Structures'!F60,IF($B$147='Contribution Structures'!$H$6,'Contribution Structures'!F83,IF($B$147='Contribution Structures'!$H$7,'Contribution Structures'!F106,IF($B$147='Contribution Structures'!$H$8,'Contribution Structures'!F129,IF($B$147='Contribution Structures'!$H$9,'Contribution Structures'!F152)))))))</f>
        <v>0.19</v>
      </c>
      <c r="M160" s="95">
        <f>Input!$G$15</f>
        <v>0</v>
      </c>
      <c r="N160" s="84" t="e">
        <f>(L160*HLOOKUP($B$148,Input!$D$11:$M$15, 5, FALSE))+(M160-HLOOKUP($B$148,Input!$D$11:$M$15, 5, FALSE))</f>
        <v>#N/A</v>
      </c>
    </row>
    <row r="161" spans="1:14" s="1" customFormat="1" x14ac:dyDescent="0.25">
      <c r="A161" s="115">
        <v>12</v>
      </c>
      <c r="B161" s="60" t="s">
        <v>40</v>
      </c>
      <c r="C161" s="61">
        <f>IF($B$147 ='Contribution Structures'!$H$3,'Contribution Structures'!C15,IF($B$147='Contribution Structures'!$H$4,'Contribution Structures'!C38,IF($B$147='Contribution Structures'!$H$5,'Contribution Structures'!C61,IF($B$147='Contribution Structures'!$H$6,'Contribution Structures'!C84,IF($B$147='Contribution Structures'!$H$7,'Contribution Structures'!C107,IF($B$147='Contribution Structures'!$H$8,'Contribution Structures'!C130,IF($B$147='Contribution Structures'!$H$9,'Contribution Structures'!C153)))))))</f>
        <v>0.32</v>
      </c>
      <c r="D161" s="83">
        <f>Input!$G$12</f>
        <v>0</v>
      </c>
      <c r="E161" s="84" t="e">
        <f>(C161*HLOOKUP($B$148,Input!$D$11:$M$15, 2, FALSE))+(D161-HLOOKUP($B$148,Input!$D$11:$M$15, 2, FALSE))</f>
        <v>#N/A</v>
      </c>
      <c r="F161" s="61">
        <f>IF($B$147 ='Contribution Structures'!$H$3,'Contribution Structures'!D15,IF($B$147='Contribution Structures'!$H$4,'Contribution Structures'!D38,IF($B$147='Contribution Structures'!$H$5,'Contribution Structures'!D61,IF($B$147='Contribution Structures'!$H$6,'Contribution Structures'!D84,IF($B$147='Contribution Structures'!$H$7,'Contribution Structures'!D107,IF($B$147='Contribution Structures'!$H$8,'Contribution Structures'!D130,IF($B$147='Contribution Structures'!$H$9,'Contribution Structures'!D153)))))))</f>
        <v>0.26</v>
      </c>
      <c r="G161" s="83">
        <f>Input!$G$13</f>
        <v>0</v>
      </c>
      <c r="H161" s="84" t="e">
        <f>(F161*HLOOKUP($B$148,Input!$D$11:$M$15, 3, FALSE))+(G161-HLOOKUP($B$148,Input!$D$11:$M$15, 3, FALSE))</f>
        <v>#N/A</v>
      </c>
      <c r="I161" s="61">
        <f>IF($B$147 ='Contribution Structures'!$H$3,'Contribution Structures'!E15,IF($B$147='Contribution Structures'!$H$4,'Contribution Structures'!E38,IF($B$147='Contribution Structures'!$H$5,'Contribution Structures'!E61,IF($B$147='Contribution Structures'!$H$6,'Contribution Structures'!E84,IF($B$147='Contribution Structures'!$H$7,'Contribution Structures'!E107,IF($B$147='Contribution Structures'!$H$8,'Contribution Structures'!E130,IF($B$147='Contribution Structures'!$H$9,'Contribution Structures'!E153)))))))</f>
        <v>0.26</v>
      </c>
      <c r="J161" s="83">
        <f>Input!$G$14</f>
        <v>0</v>
      </c>
      <c r="K161" s="84" t="e">
        <f>(I161*HLOOKUP($B$148,Input!$D$11:$M$15, 4, FALSE))+(J161-HLOOKUP($B$148,Input!$D$11:$M$15, 4, FALSE))</f>
        <v>#N/A</v>
      </c>
      <c r="L161" s="61">
        <f>IF($B$147 ='Contribution Structures'!$H$3,'Contribution Structures'!F15,IF($B$147='Contribution Structures'!$H$4,'Contribution Structures'!F38,IF($B$147='Contribution Structures'!$H$5,'Contribution Structures'!F61,IF($B$147='Contribution Structures'!$H$6,'Contribution Structures'!F84,IF($B$147='Contribution Structures'!$H$7,'Contribution Structures'!F107,IF($B$147='Contribution Structures'!$H$8,'Contribution Structures'!F130,IF($B$147='Contribution Structures'!$H$9,'Contribution Structures'!F153)))))))</f>
        <v>0.22</v>
      </c>
      <c r="M161" s="95">
        <f>Input!$G$15</f>
        <v>0</v>
      </c>
      <c r="N161" s="84" t="e">
        <f>(L161*HLOOKUP($B$148,Input!$D$11:$M$15, 5, FALSE))+(M161-HLOOKUP($B$148,Input!$D$11:$M$15, 5, FALSE))</f>
        <v>#N/A</v>
      </c>
    </row>
    <row r="162" spans="1:14" s="1" customFormat="1" x14ac:dyDescent="0.25">
      <c r="A162" s="115">
        <v>13</v>
      </c>
      <c r="B162" s="60" t="s">
        <v>41</v>
      </c>
      <c r="C162" s="61">
        <f>IF($B$147 ='Contribution Structures'!$H$3,'Contribution Structures'!C16,IF($B$147='Contribution Structures'!$H$4,'Contribution Structures'!C39,IF($B$147='Contribution Structures'!$H$5,'Contribution Structures'!C62,IF($B$147='Contribution Structures'!$H$6,'Contribution Structures'!C85,IF($B$147='Contribution Structures'!$H$7,'Contribution Structures'!C108,IF($B$147='Contribution Structures'!$H$8,'Contribution Structures'!C131,IF($B$147='Contribution Structures'!$H$9,'Contribution Structures'!C154)))))))</f>
        <v>0.33</v>
      </c>
      <c r="D162" s="83">
        <f>Input!$G$12</f>
        <v>0</v>
      </c>
      <c r="E162" s="84" t="e">
        <f>(C162*HLOOKUP($B$148,Input!$D$11:$M$15, 2, FALSE))+(D162-HLOOKUP($B$148,Input!$D$11:$M$15, 2, FALSE))</f>
        <v>#N/A</v>
      </c>
      <c r="F162" s="61">
        <f>IF($B$147 ='Contribution Structures'!$H$3,'Contribution Structures'!D16,IF($B$147='Contribution Structures'!$H$4,'Contribution Structures'!D39,IF($B$147='Contribution Structures'!$H$5,'Contribution Structures'!D62,IF($B$147='Contribution Structures'!$H$6,'Contribution Structures'!D85,IF($B$147='Contribution Structures'!$H$7,'Contribution Structures'!D108,IF($B$147='Contribution Structures'!$H$8,'Contribution Structures'!D131,IF($B$147='Contribution Structures'!$H$9,'Contribution Structures'!D154)))))))</f>
        <v>0.27</v>
      </c>
      <c r="G162" s="83">
        <f>Input!$G$13</f>
        <v>0</v>
      </c>
      <c r="H162" s="84" t="e">
        <f>(F162*HLOOKUP($B$148,Input!$D$11:$M$15, 3, FALSE))+(G162-HLOOKUP($B$148,Input!$D$11:$M$15, 3, FALSE))</f>
        <v>#N/A</v>
      </c>
      <c r="I162" s="61">
        <f>IF($B$147 ='Contribution Structures'!$H$3,'Contribution Structures'!E16,IF($B$147='Contribution Structures'!$H$4,'Contribution Structures'!E39,IF($B$147='Contribution Structures'!$H$5,'Contribution Structures'!E62,IF($B$147='Contribution Structures'!$H$6,'Contribution Structures'!E85,IF($B$147='Contribution Structures'!$H$7,'Contribution Structures'!E108,IF($B$147='Contribution Structures'!$H$8,'Contribution Structures'!E131,IF($B$147='Contribution Structures'!$H$9,'Contribution Structures'!E154)))))))</f>
        <v>0.27</v>
      </c>
      <c r="J162" s="83">
        <f>Input!$G$14</f>
        <v>0</v>
      </c>
      <c r="K162" s="84" t="e">
        <f>(I162*HLOOKUP($B$148,Input!$D$11:$M$15, 4, FALSE))+(J162-HLOOKUP($B$148,Input!$D$11:$M$15, 4, FALSE))</f>
        <v>#N/A</v>
      </c>
      <c r="L162" s="61">
        <f>IF($B$147 ='Contribution Structures'!$H$3,'Contribution Structures'!F16,IF($B$147='Contribution Structures'!$H$4,'Contribution Structures'!F39,IF($B$147='Contribution Structures'!$H$5,'Contribution Structures'!F62,IF($B$147='Contribution Structures'!$H$6,'Contribution Structures'!F85,IF($B$147='Contribution Structures'!$H$7,'Contribution Structures'!F108,IF($B$147='Contribution Structures'!$H$8,'Contribution Structures'!F131,IF($B$147='Contribution Structures'!$H$9,'Contribution Structures'!F154)))))))</f>
        <v>0.23</v>
      </c>
      <c r="M162" s="95">
        <f>Input!$G$15</f>
        <v>0</v>
      </c>
      <c r="N162" s="84" t="e">
        <f>(L162*HLOOKUP($B$148,Input!$D$11:$M$15, 5, FALSE))+(M162-HLOOKUP($B$148,Input!$D$11:$M$15, 5, FALSE))</f>
        <v>#N/A</v>
      </c>
    </row>
    <row r="163" spans="1:14" s="1" customFormat="1" x14ac:dyDescent="0.25">
      <c r="A163" s="115">
        <v>14</v>
      </c>
      <c r="B163" s="60" t="s">
        <v>42</v>
      </c>
      <c r="C163" s="61">
        <f>IF($B$147 ='Contribution Structures'!$H$3,'Contribution Structures'!C17,IF($B$147='Contribution Structures'!$H$4,'Contribution Structures'!C40,IF($B$147='Contribution Structures'!$H$5,'Contribution Structures'!C63,IF($B$147='Contribution Structures'!$H$6,'Contribution Structures'!C86,IF($B$147='Contribution Structures'!$H$7,'Contribution Structures'!C109,IF($B$147='Contribution Structures'!$H$8,'Contribution Structures'!C132,IF($B$147='Contribution Structures'!$H$9,'Contribution Structures'!C155)))))))</f>
        <v>0.34</v>
      </c>
      <c r="D163" s="83">
        <f>Input!$G$12</f>
        <v>0</v>
      </c>
      <c r="E163" s="84" t="e">
        <f>(C163*HLOOKUP($B$148,Input!$D$11:$M$15, 2, FALSE))+(D163-HLOOKUP($B$148,Input!$D$11:$M$15, 2, FALSE))</f>
        <v>#N/A</v>
      </c>
      <c r="F163" s="61">
        <f>IF($B$147 ='Contribution Structures'!$H$3,'Contribution Structures'!D17,IF($B$147='Contribution Structures'!$H$4,'Contribution Structures'!D40,IF($B$147='Contribution Structures'!$H$5,'Contribution Structures'!D63,IF($B$147='Contribution Structures'!$H$6,'Contribution Structures'!D86,IF($B$147='Contribution Structures'!$H$7,'Contribution Structures'!D109,IF($B$147='Contribution Structures'!$H$8,'Contribution Structures'!D132,IF($B$147='Contribution Structures'!$H$9,'Contribution Structures'!D155)))))))</f>
        <v>0.28000000000000003</v>
      </c>
      <c r="G163" s="83">
        <f>Input!$G$13</f>
        <v>0</v>
      </c>
      <c r="H163" s="84" t="e">
        <f>(F163*HLOOKUP($B$148,Input!$D$11:$M$15, 3, FALSE))+(G163-HLOOKUP($B$148,Input!$D$11:$M$15, 3, FALSE))</f>
        <v>#N/A</v>
      </c>
      <c r="I163" s="61">
        <f>IF($B$147 ='Contribution Structures'!$H$3,'Contribution Structures'!E17,IF($B$147='Contribution Structures'!$H$4,'Contribution Structures'!E40,IF($B$147='Contribution Structures'!$H$5,'Contribution Structures'!E63,IF($B$147='Contribution Structures'!$H$6,'Contribution Structures'!E86,IF($B$147='Contribution Structures'!$H$7,'Contribution Structures'!E109,IF($B$147='Contribution Structures'!$H$8,'Contribution Structures'!E132,IF($B$147='Contribution Structures'!$H$9,'Contribution Structures'!E155)))))))</f>
        <v>0.28000000000000003</v>
      </c>
      <c r="J163" s="83">
        <f>Input!$G$14</f>
        <v>0</v>
      </c>
      <c r="K163" s="84" t="e">
        <f>(I163*HLOOKUP($B$148,Input!$D$11:$M$15, 4, FALSE))+(J163-HLOOKUP($B$148,Input!$D$11:$M$15, 4, FALSE))</f>
        <v>#N/A</v>
      </c>
      <c r="L163" s="61">
        <f>IF($B$147 ='Contribution Structures'!$H$3,'Contribution Structures'!F17,IF($B$147='Contribution Structures'!$H$4,'Contribution Structures'!F40,IF($B$147='Contribution Structures'!$H$5,'Contribution Structures'!F63,IF($B$147='Contribution Structures'!$H$6,'Contribution Structures'!F86,IF($B$147='Contribution Structures'!$H$7,'Contribution Structures'!F109,IF($B$147='Contribution Structures'!$H$8,'Contribution Structures'!F132,IF($B$147='Contribution Structures'!$H$9,'Contribution Structures'!F155)))))))</f>
        <v>0.24</v>
      </c>
      <c r="M163" s="95">
        <f>Input!$G$15</f>
        <v>0</v>
      </c>
      <c r="N163" s="84" t="e">
        <f>(L163*HLOOKUP($B$148,Input!$D$11:$M$15, 5, FALSE))+(M163-HLOOKUP($B$148,Input!$D$11:$M$15, 5, FALSE))</f>
        <v>#N/A</v>
      </c>
    </row>
    <row r="164" spans="1:14" s="1" customFormat="1" x14ac:dyDescent="0.25">
      <c r="A164" s="115">
        <v>15</v>
      </c>
      <c r="B164" s="60" t="s">
        <v>43</v>
      </c>
      <c r="C164" s="61">
        <f>IF($B$147 ='Contribution Structures'!$H$3,'Contribution Structures'!C18,IF($B$147='Contribution Structures'!$H$4,'Contribution Structures'!C41,IF($B$147='Contribution Structures'!$H$5,'Contribution Structures'!C64,IF($B$147='Contribution Structures'!$H$6,'Contribution Structures'!C87,IF($B$147='Contribution Structures'!$H$7,'Contribution Structures'!C110,IF($B$147='Contribution Structures'!$H$8,'Contribution Structures'!C133,IF($B$147='Contribution Structures'!$H$9,'Contribution Structures'!C156)))))))</f>
        <v>0.34</v>
      </c>
      <c r="D164" s="83">
        <f>Input!$G$12</f>
        <v>0</v>
      </c>
      <c r="E164" s="84" t="e">
        <f>(C164*HLOOKUP($B$148,Input!$D$11:$M$15, 2, FALSE))+(D164-HLOOKUP($B$148,Input!$D$11:$M$15, 2, FALSE))</f>
        <v>#N/A</v>
      </c>
      <c r="F164" s="61">
        <f>IF($B$147 ='Contribution Structures'!$H$3,'Contribution Structures'!D18,IF($B$147='Contribution Structures'!$H$4,'Contribution Structures'!D41,IF($B$147='Contribution Structures'!$H$5,'Contribution Structures'!D64,IF($B$147='Contribution Structures'!$H$6,'Contribution Structures'!D87,IF($B$147='Contribution Structures'!$H$7,'Contribution Structures'!D110,IF($B$147='Contribution Structures'!$H$8,'Contribution Structures'!D133,IF($B$147='Contribution Structures'!$H$9,'Contribution Structures'!D156)))))))</f>
        <v>0.3</v>
      </c>
      <c r="G164" s="83">
        <f>Input!$G$13</f>
        <v>0</v>
      </c>
      <c r="H164" s="84" t="e">
        <f>(F164*HLOOKUP($B$148,Input!$D$11:$M$15, 3, FALSE))+(G164-HLOOKUP($B$148,Input!$D$11:$M$15, 3, FALSE))</f>
        <v>#N/A</v>
      </c>
      <c r="I164" s="61">
        <f>IF($B$147 ='Contribution Structures'!$H$3,'Contribution Structures'!E18,IF($B$147='Contribution Structures'!$H$4,'Contribution Structures'!E41,IF($B$147='Contribution Structures'!$H$5,'Contribution Structures'!E64,IF($B$147='Contribution Structures'!$H$6,'Contribution Structures'!E87,IF($B$147='Contribution Structures'!$H$7,'Contribution Structures'!E110,IF($B$147='Contribution Structures'!$H$8,'Contribution Structures'!E133,IF($B$147='Contribution Structures'!$H$9,'Contribution Structures'!E156)))))))</f>
        <v>0.3</v>
      </c>
      <c r="J164" s="83">
        <f>Input!$G$14</f>
        <v>0</v>
      </c>
      <c r="K164" s="84" t="e">
        <f>(I164*HLOOKUP($B$148,Input!$D$11:$M$15, 4, FALSE))+(J164-HLOOKUP($B$148,Input!$D$11:$M$15, 4, FALSE))</f>
        <v>#N/A</v>
      </c>
      <c r="L164" s="61">
        <f>IF($B$147 ='Contribution Structures'!$H$3,'Contribution Structures'!F18,IF($B$147='Contribution Structures'!$H$4,'Contribution Structures'!F41,IF($B$147='Contribution Structures'!$H$5,'Contribution Structures'!F64,IF($B$147='Contribution Structures'!$H$6,'Contribution Structures'!F87,IF($B$147='Contribution Structures'!$H$7,'Contribution Structures'!F110,IF($B$147='Contribution Structures'!$H$8,'Contribution Structures'!F133,IF($B$147='Contribution Structures'!$H$9,'Contribution Structures'!F156)))))))</f>
        <v>0.26</v>
      </c>
      <c r="M164" s="95">
        <f>Input!$G$15</f>
        <v>0</v>
      </c>
      <c r="N164" s="84" t="e">
        <f>(L164*HLOOKUP($B$148,Input!$D$11:$M$15, 5, FALSE))+(M164-HLOOKUP($B$148,Input!$D$11:$M$15, 5, FALSE))</f>
        <v>#N/A</v>
      </c>
    </row>
    <row r="165" spans="1:14" s="1" customFormat="1" x14ac:dyDescent="0.25">
      <c r="A165" s="115">
        <v>16</v>
      </c>
      <c r="B165" s="62" t="s">
        <v>44</v>
      </c>
      <c r="C165" s="61">
        <f>IF($B$147 ='Contribution Structures'!$H$3,'Contribution Structures'!C19,IF($B$147='Contribution Structures'!$H$4,'Contribution Structures'!C42,IF($B$147='Contribution Structures'!$H$5,'Contribution Structures'!C65,IF($B$147='Contribution Structures'!$H$6,'Contribution Structures'!C88,IF($B$147='Contribution Structures'!$H$7,'Contribution Structures'!C111,IF($B$147='Contribution Structures'!$H$8,'Contribution Structures'!C134,IF($B$147='Contribution Structures'!$H$9,'Contribution Structures'!C157)))))))</f>
        <v>0.34</v>
      </c>
      <c r="D165" s="83">
        <f>Input!$G$12</f>
        <v>0</v>
      </c>
      <c r="E165" s="84" t="e">
        <f>(C165*HLOOKUP($B$148,Input!$D$11:$M$15, 2, FALSE))+(D165-HLOOKUP($B$148,Input!$D$11:$M$15, 2, FALSE))</f>
        <v>#N/A</v>
      </c>
      <c r="F165" s="61">
        <f>IF($B$147 ='Contribution Structures'!$H$3,'Contribution Structures'!D19,IF($B$147='Contribution Structures'!$H$4,'Contribution Structures'!D42,IF($B$147='Contribution Structures'!$H$5,'Contribution Structures'!D65,IF($B$147='Contribution Structures'!$H$6,'Contribution Structures'!D88,IF($B$147='Contribution Structures'!$H$7,'Contribution Structures'!D111,IF($B$147='Contribution Structures'!$H$8,'Contribution Structures'!D134,IF($B$147='Contribution Structures'!$H$9,'Contribution Structures'!D157)))))))</f>
        <v>0.3</v>
      </c>
      <c r="G165" s="83">
        <f>Input!$G$13</f>
        <v>0</v>
      </c>
      <c r="H165" s="84" t="e">
        <f>(F165*HLOOKUP($B$148,Input!$D$11:$M$15, 3, FALSE))+(G165-HLOOKUP($B$148,Input!$D$11:$M$15, 3, FALSE))</f>
        <v>#N/A</v>
      </c>
      <c r="I165" s="61">
        <f>IF($B$147 ='Contribution Structures'!$H$3,'Contribution Structures'!E19,IF($B$147='Contribution Structures'!$H$4,'Contribution Structures'!E42,IF($B$147='Contribution Structures'!$H$5,'Contribution Structures'!E65,IF($B$147='Contribution Structures'!$H$6,'Contribution Structures'!E88,IF($B$147='Contribution Structures'!$H$7,'Contribution Structures'!E111,IF($B$147='Contribution Structures'!$H$8,'Contribution Structures'!E134,IF($B$147='Contribution Structures'!$H$9,'Contribution Structures'!E157)))))))</f>
        <v>0.3</v>
      </c>
      <c r="J165" s="83">
        <f>Input!$G$14</f>
        <v>0</v>
      </c>
      <c r="K165" s="84" t="e">
        <f>(I165*HLOOKUP($B$148,Input!$D$11:$M$15, 4, FALSE))+(J165-HLOOKUP($B$148,Input!$D$11:$M$15, 4, FALSE))</f>
        <v>#N/A</v>
      </c>
      <c r="L165" s="61">
        <f>IF($B$147 ='Contribution Structures'!$H$3,'Contribution Structures'!F19,IF($B$147='Contribution Structures'!$H$4,'Contribution Structures'!F42,IF($B$147='Contribution Structures'!$H$5,'Contribution Structures'!F65,IF($B$147='Contribution Structures'!$H$6,'Contribution Structures'!F88,IF($B$147='Contribution Structures'!$H$7,'Contribution Structures'!F111,IF($B$147='Contribution Structures'!$H$8,'Contribution Structures'!F134,IF($B$147='Contribution Structures'!$H$9,'Contribution Structures'!F157)))))))</f>
        <v>0.28000000000000003</v>
      </c>
      <c r="M165" s="95">
        <f>Input!$G$15</f>
        <v>0</v>
      </c>
      <c r="N165" s="84" t="e">
        <f>(L165*HLOOKUP($B$148,Input!$D$11:$M$15, 5, FALSE))+(M165-HLOOKUP($B$148,Input!$D$11:$M$15, 5, FALSE))</f>
        <v>#N/A</v>
      </c>
    </row>
    <row r="166" spans="1:14" s="1" customFormat="1" x14ac:dyDescent="0.25">
      <c r="A166" s="115">
        <v>17</v>
      </c>
      <c r="B166" s="60" t="s">
        <v>45</v>
      </c>
      <c r="C166" s="61">
        <f>IF($B$147 ='Contribution Structures'!$H$3,'Contribution Structures'!C20,IF($B$147='Contribution Structures'!$H$4,'Contribution Structures'!C43,IF($B$147='Contribution Structures'!$H$5,'Contribution Structures'!C66,IF($B$147='Contribution Structures'!$H$6,'Contribution Structures'!C89,IF($B$147='Contribution Structures'!$H$7,'Contribution Structures'!C112,IF($B$147='Contribution Structures'!$H$8,'Contribution Structures'!C135,IF($B$147='Contribution Structures'!$H$9,'Contribution Structures'!C158)))))))</f>
        <v>0.35</v>
      </c>
      <c r="D166" s="83">
        <f>Input!$G$12</f>
        <v>0</v>
      </c>
      <c r="E166" s="84" t="e">
        <f>(C166*HLOOKUP($B$148,Input!$D$11:$M$15, 2, FALSE))+(D166-HLOOKUP($B$148,Input!$D$11:$M$15, 2, FALSE))</f>
        <v>#N/A</v>
      </c>
      <c r="F166" s="61">
        <f>IF($B$147 ='Contribution Structures'!$H$3,'Contribution Structures'!D20,IF($B$147='Contribution Structures'!$H$4,'Contribution Structures'!D43,IF($B$147='Contribution Structures'!$H$5,'Contribution Structures'!D66,IF($B$147='Contribution Structures'!$H$6,'Contribution Structures'!D89,IF($B$147='Contribution Structures'!$H$7,'Contribution Structures'!D112,IF($B$147='Contribution Structures'!$H$8,'Contribution Structures'!D135,IF($B$147='Contribution Structures'!$H$9,'Contribution Structures'!D158)))))))</f>
        <v>0.3</v>
      </c>
      <c r="G166" s="83">
        <f>Input!$G$13</f>
        <v>0</v>
      </c>
      <c r="H166" s="84" t="e">
        <f>(F166*HLOOKUP($B$148,Input!$D$11:$M$15, 3, FALSE))+(G166-HLOOKUP($B$148,Input!$D$11:$M$15, 3, FALSE))</f>
        <v>#N/A</v>
      </c>
      <c r="I166" s="61">
        <f>IF($B$147 ='Contribution Structures'!$H$3,'Contribution Structures'!E20,IF($B$147='Contribution Structures'!$H$4,'Contribution Structures'!E43,IF($B$147='Contribution Structures'!$H$5,'Contribution Structures'!E66,IF($B$147='Contribution Structures'!$H$6,'Contribution Structures'!E89,IF($B$147='Contribution Structures'!$H$7,'Contribution Structures'!E112,IF($B$147='Contribution Structures'!$H$8,'Contribution Structures'!E135,IF($B$147='Contribution Structures'!$H$9,'Contribution Structures'!E158)))))))</f>
        <v>0.3</v>
      </c>
      <c r="J166" s="83">
        <f>Input!$G$14</f>
        <v>0</v>
      </c>
      <c r="K166" s="84" t="e">
        <f>(I166*HLOOKUP($B$148,Input!$D$11:$M$15, 4, FALSE))+(J166-HLOOKUP($B$148,Input!$D$11:$M$15, 4, FALSE))</f>
        <v>#N/A</v>
      </c>
      <c r="L166" s="61">
        <f>IF($B$147 ='Contribution Structures'!$H$3,'Contribution Structures'!F20,IF($B$147='Contribution Structures'!$H$4,'Contribution Structures'!F43,IF($B$147='Contribution Structures'!$H$5,'Contribution Structures'!F66,IF($B$147='Contribution Structures'!$H$6,'Contribution Structures'!F89,IF($B$147='Contribution Structures'!$H$7,'Contribution Structures'!F112,IF($B$147='Contribution Structures'!$H$8,'Contribution Structures'!F135,IF($B$147='Contribution Structures'!$H$9,'Contribution Structures'!F158)))))))</f>
        <v>0.28999999999999998</v>
      </c>
      <c r="M166" s="95">
        <f>Input!$G$15</f>
        <v>0</v>
      </c>
      <c r="N166" s="84" t="e">
        <f>(L166*HLOOKUP($B$148,Input!$D$11:$M$15, 5, FALSE))+(M166-HLOOKUP($B$148,Input!$D$11:$M$15, 5, FALSE))</f>
        <v>#N/A</v>
      </c>
    </row>
    <row r="167" spans="1:14" s="1" customFormat="1" x14ac:dyDescent="0.25">
      <c r="A167" s="115">
        <v>18</v>
      </c>
      <c r="B167" s="60" t="s">
        <v>46</v>
      </c>
      <c r="C167" s="61">
        <f>IF($B$147 ='Contribution Structures'!$H$3,'Contribution Structures'!C21,IF($B$147='Contribution Structures'!$H$4,'Contribution Structures'!C44,IF($B$147='Contribution Structures'!$H$5,'Contribution Structures'!C67,IF($B$147='Contribution Structures'!$H$6,'Contribution Structures'!C90,IF($B$147='Contribution Structures'!$H$7,'Contribution Structures'!C113,IF($B$147='Contribution Structures'!$H$8,'Contribution Structures'!C136,IF($B$147='Contribution Structures'!$H$9,'Contribution Structures'!C159)))))))</f>
        <v>0.35</v>
      </c>
      <c r="D167" s="83">
        <f>Input!$G$12</f>
        <v>0</v>
      </c>
      <c r="E167" s="84" t="e">
        <f>(C167*HLOOKUP($B$148,Input!$D$11:$M$15, 2, FALSE))+(D167-HLOOKUP($B$148,Input!$D$11:$M$15, 2, FALSE))</f>
        <v>#N/A</v>
      </c>
      <c r="F167" s="61">
        <f>IF($B$147 ='Contribution Structures'!$H$3,'Contribution Structures'!D21,IF($B$147='Contribution Structures'!$H$4,'Contribution Structures'!D44,IF($B$147='Contribution Structures'!$H$5,'Contribution Structures'!D67,IF($B$147='Contribution Structures'!$H$6,'Contribution Structures'!D90,IF($B$147='Contribution Structures'!$H$7,'Contribution Structures'!D113,IF($B$147='Contribution Structures'!$H$8,'Contribution Structures'!D136,IF($B$147='Contribution Structures'!$H$9,'Contribution Structures'!D159)))))))</f>
        <v>0.35</v>
      </c>
      <c r="G167" s="83">
        <f>Input!$G$13</f>
        <v>0</v>
      </c>
      <c r="H167" s="84" t="e">
        <f>(F167*HLOOKUP($B$148,Input!$D$11:$M$15, 3, FALSE))+(G167-HLOOKUP($B$148,Input!$D$11:$M$15, 3, FALSE))</f>
        <v>#N/A</v>
      </c>
      <c r="I167" s="61">
        <f>IF($B$147 ='Contribution Structures'!$H$3,'Contribution Structures'!E21,IF($B$147='Contribution Structures'!$H$4,'Contribution Structures'!E44,IF($B$147='Contribution Structures'!$H$5,'Contribution Structures'!E67,IF($B$147='Contribution Structures'!$H$6,'Contribution Structures'!E90,IF($B$147='Contribution Structures'!$H$7,'Contribution Structures'!E113,IF($B$147='Contribution Structures'!$H$8,'Contribution Structures'!E136,IF($B$147='Contribution Structures'!$H$9,'Contribution Structures'!E159)))))))</f>
        <v>0.35</v>
      </c>
      <c r="J167" s="83">
        <f>Input!$G$14</f>
        <v>0</v>
      </c>
      <c r="K167" s="84" t="e">
        <f>(I167*HLOOKUP($B$148,Input!$D$11:$M$15, 4, FALSE))+(J167-HLOOKUP($B$148,Input!$D$11:$M$15, 4, FALSE))</f>
        <v>#N/A</v>
      </c>
      <c r="L167" s="61">
        <f>IF($B$147 ='Contribution Structures'!$H$3,'Contribution Structures'!F21,IF($B$147='Contribution Structures'!$H$4,'Contribution Structures'!F44,IF($B$147='Contribution Structures'!$H$5,'Contribution Structures'!F67,IF($B$147='Contribution Structures'!$H$6,'Contribution Structures'!F90,IF($B$147='Contribution Structures'!$H$7,'Contribution Structures'!F113,IF($B$147='Contribution Structures'!$H$8,'Contribution Structures'!F136,IF($B$147='Contribution Structures'!$H$9,'Contribution Structures'!F159)))))))</f>
        <v>0.32</v>
      </c>
      <c r="M167" s="95">
        <f>Input!$G$15</f>
        <v>0</v>
      </c>
      <c r="N167" s="84" t="e">
        <f>(L167*HLOOKUP($B$148,Input!$D$11:$M$15, 5, FALSE))+(M167-HLOOKUP($B$148,Input!$D$11:$M$15, 5, FALSE))</f>
        <v>#N/A</v>
      </c>
    </row>
    <row r="168" spans="1:14" s="1" customFormat="1" x14ac:dyDescent="0.25">
      <c r="A168" s="115">
        <v>19</v>
      </c>
      <c r="B168" s="60" t="s">
        <v>47</v>
      </c>
      <c r="C168" s="61">
        <f>IF($B$147 ='Contribution Structures'!$H$3,'Contribution Structures'!C22,IF($B$147='Contribution Structures'!$H$4,'Contribution Structures'!C45,IF($B$147='Contribution Structures'!$H$5,'Contribution Structures'!C68,IF($B$147='Contribution Structures'!$H$6,'Contribution Structures'!C91,IF($B$147='Contribution Structures'!$H$7,'Contribution Structures'!C114,IF($B$147='Contribution Structures'!$H$8,'Contribution Structures'!C137,IF($B$147='Contribution Structures'!$H$9,'Contribution Structures'!C160)))))))</f>
        <v>0.35</v>
      </c>
      <c r="D168" s="83">
        <f>Input!$G$12</f>
        <v>0</v>
      </c>
      <c r="E168" s="84" t="e">
        <f>(C168*HLOOKUP($B$148,Input!$D$11:$M$15, 2, FALSE))+(D168-HLOOKUP($B$148,Input!$D$11:$M$15, 2, FALSE))</f>
        <v>#N/A</v>
      </c>
      <c r="F168" s="61">
        <f>IF($B$147 ='Contribution Structures'!$H$3,'Contribution Structures'!D22,IF($B$147='Contribution Structures'!$H$4,'Contribution Structures'!D45,IF($B$147='Contribution Structures'!$H$5,'Contribution Structures'!D68,IF($B$147='Contribution Structures'!$H$6,'Contribution Structures'!D91,IF($B$147='Contribution Structures'!$H$7,'Contribution Structures'!D114,IF($B$147='Contribution Structures'!$H$8,'Contribution Structures'!D137,IF($B$147='Contribution Structures'!$H$9,'Contribution Structures'!D160)))))))</f>
        <v>0.35</v>
      </c>
      <c r="G168" s="83">
        <f>Input!$G$13</f>
        <v>0</v>
      </c>
      <c r="H168" s="84" t="e">
        <f>(F168*HLOOKUP($B$148,Input!$D$11:$M$15, 3, FALSE))+(G168-HLOOKUP($B$148,Input!$D$11:$M$15, 3, FALSE))</f>
        <v>#N/A</v>
      </c>
      <c r="I168" s="61">
        <f>IF($B$147 ='Contribution Structures'!$H$3,'Contribution Structures'!E22,IF($B$147='Contribution Structures'!$H$4,'Contribution Structures'!E45,IF($B$147='Contribution Structures'!$H$5,'Contribution Structures'!E68,IF($B$147='Contribution Structures'!$H$6,'Contribution Structures'!E91,IF($B$147='Contribution Structures'!$H$7,'Contribution Structures'!E114,IF($B$147='Contribution Structures'!$H$8,'Contribution Structures'!E137,IF($B$147='Contribution Structures'!$H$9,'Contribution Structures'!E160)))))))</f>
        <v>0.35</v>
      </c>
      <c r="J168" s="83">
        <f>Input!$G$14</f>
        <v>0</v>
      </c>
      <c r="K168" s="84" t="e">
        <f>(I168*HLOOKUP($B$148,Input!$D$11:$M$15, 4, FALSE))+(J168-HLOOKUP($B$148,Input!$D$11:$M$15, 4, FALSE))</f>
        <v>#N/A</v>
      </c>
      <c r="L168" s="61">
        <f>IF($B$147 ='Contribution Structures'!$H$3,'Contribution Structures'!F22,IF($B$147='Contribution Structures'!$H$4,'Contribution Structures'!F45,IF($B$147='Contribution Structures'!$H$5,'Contribution Structures'!F68,IF($B$147='Contribution Structures'!$H$6,'Contribution Structures'!F91,IF($B$147='Contribution Structures'!$H$7,'Contribution Structures'!F114,IF($B$147='Contribution Structures'!$H$8,'Contribution Structures'!F137,IF($B$147='Contribution Structures'!$H$9,'Contribution Structures'!F160)))))))</f>
        <v>0.32</v>
      </c>
      <c r="M168" s="95">
        <f>Input!$G$15</f>
        <v>0</v>
      </c>
      <c r="N168" s="84" t="e">
        <f>(L168*HLOOKUP($B$148,Input!$D$11:$M$15, 5, FALSE))+(M168-HLOOKUP($B$148,Input!$D$11:$M$15, 5, FALSE))</f>
        <v>#N/A</v>
      </c>
    </row>
    <row r="169" spans="1:14" s="1" customFormat="1" ht="15.75" thickBot="1" x14ac:dyDescent="0.3">
      <c r="A169" s="115">
        <v>20</v>
      </c>
      <c r="B169" s="63" t="s">
        <v>48</v>
      </c>
      <c r="C169" s="64">
        <f>IF($B$147 ='Contribution Structures'!$H$3,'Contribution Structures'!C23,IF($B$147='Contribution Structures'!$H$4,'Contribution Structures'!C46,IF($B$147='Contribution Structures'!$H$5,'Contribution Structures'!C69,IF($B$147='Contribution Structures'!$H$6,'Contribution Structures'!C92,IF($B$147='Contribution Structures'!$H$7,'Contribution Structures'!C115,IF($B$147='Contribution Structures'!$H$8,'Contribution Structures'!C138,IF($B$147='Contribution Structures'!$H$9,'Contribution Structures'!C161)))))))</f>
        <v>0.35</v>
      </c>
      <c r="D169" s="88">
        <f>Input!$G$12</f>
        <v>0</v>
      </c>
      <c r="E169" s="89" t="e">
        <f>(C169*HLOOKUP($B$148,Input!$D$11:$M$15, 2, FALSE))+(D169-HLOOKUP($B$148,Input!$D$11:$M$15, 2, FALSE))</f>
        <v>#N/A</v>
      </c>
      <c r="F169" s="64">
        <f>IF($B$147 ='Contribution Structures'!$H$3,'Contribution Structures'!D23,IF($B$147='Contribution Structures'!$H$4,'Contribution Structures'!D46,IF($B$147='Contribution Structures'!$H$5,'Contribution Structures'!D69,IF($B$147='Contribution Structures'!$H$6,'Contribution Structures'!D92,IF($B$147='Contribution Structures'!$H$7,'Contribution Structures'!D115,IF($B$147='Contribution Structures'!$H$8,'Contribution Structures'!D138,IF($B$147='Contribution Structures'!$H$9,'Contribution Structures'!D161)))))))</f>
        <v>0.35</v>
      </c>
      <c r="G169" s="88">
        <f>Input!$G$13</f>
        <v>0</v>
      </c>
      <c r="H169" s="89" t="e">
        <f>(F169*HLOOKUP($B$148,Input!$D$11:$M$15, 3, FALSE))+(G169-HLOOKUP($B$148,Input!$D$11:$M$15, 3, FALSE))</f>
        <v>#N/A</v>
      </c>
      <c r="I169" s="64">
        <f>IF($B$147 ='Contribution Structures'!$H$3,'Contribution Structures'!E23,IF($B$147='Contribution Structures'!$H$4,'Contribution Structures'!E46,IF($B$147='Contribution Structures'!$H$5,'Contribution Structures'!E69,IF($B$147='Contribution Structures'!$H$6,'Contribution Structures'!E92,IF($B$147='Contribution Structures'!$H$7,'Contribution Structures'!E115,IF($B$147='Contribution Structures'!$H$8,'Contribution Structures'!E138,IF($B$147='Contribution Structures'!$H$9,'Contribution Structures'!E161)))))))</f>
        <v>0.35</v>
      </c>
      <c r="J169" s="88">
        <f>Input!$G$14</f>
        <v>0</v>
      </c>
      <c r="K169" s="89" t="e">
        <f>(I169*HLOOKUP($B$148,Input!$D$11:$M$15, 4, FALSE))+(J169-HLOOKUP($B$148,Input!$D$11:$M$15, 4, FALSE))</f>
        <v>#N/A</v>
      </c>
      <c r="L169" s="64">
        <f>IF($B$147 ='Contribution Structures'!$H$3,'Contribution Structures'!F23,IF($B$147='Contribution Structures'!$H$4,'Contribution Structures'!F46,IF($B$147='Contribution Structures'!$H$5,'Contribution Structures'!F69,IF($B$147='Contribution Structures'!$H$6,'Contribution Structures'!F92,IF($B$147='Contribution Structures'!$H$7,'Contribution Structures'!F115,IF($B$147='Contribution Structures'!$H$8,'Contribution Structures'!F138,IF($B$147='Contribution Structures'!$H$9,'Contribution Structures'!F161)))))))</f>
        <v>0.35</v>
      </c>
      <c r="M169" s="97">
        <f>Input!$G$15</f>
        <v>0</v>
      </c>
      <c r="N169" s="89" t="e">
        <f>(L169*HLOOKUP($B$148,Input!$D$11:$M$15, 5, FALSE))+(M169-HLOOKUP($B$148,Input!$D$11:$M$15, 5, FALSE))</f>
        <v>#N/A</v>
      </c>
    </row>
    <row r="170" spans="1:14" s="1" customFormat="1" ht="15.75" thickBot="1" x14ac:dyDescent="0.3">
      <c r="A170" s="114"/>
    </row>
    <row r="171" spans="1:14" s="1" customFormat="1" ht="22.5" customHeight="1" thickBot="1" x14ac:dyDescent="0.3">
      <c r="A171" s="125" t="s">
        <v>4</v>
      </c>
      <c r="B171" s="101">
        <f>Input!H11</f>
        <v>0</v>
      </c>
    </row>
    <row r="172" spans="1:14" s="1" customFormat="1" ht="26.1" customHeight="1" thickBot="1" x14ac:dyDescent="0.3">
      <c r="A172" s="126" t="s">
        <v>80</v>
      </c>
      <c r="B172" s="116" t="s">
        <v>77</v>
      </c>
    </row>
    <row r="173" spans="1:14" s="1" customFormat="1" ht="29.45" customHeight="1" thickBot="1" x14ac:dyDescent="0.3">
      <c r="A173" s="127" t="s">
        <v>82</v>
      </c>
      <c r="B173" s="117" t="s">
        <v>131</v>
      </c>
      <c r="C173" s="146" t="s">
        <v>12</v>
      </c>
      <c r="D173" s="147"/>
      <c r="E173" s="148"/>
      <c r="F173" s="146" t="s">
        <v>13</v>
      </c>
      <c r="G173" s="147"/>
      <c r="H173" s="148"/>
      <c r="I173" s="146" t="s">
        <v>14</v>
      </c>
      <c r="J173" s="147"/>
      <c r="K173" s="148"/>
      <c r="L173" s="146" t="s">
        <v>15</v>
      </c>
      <c r="M173" s="147"/>
      <c r="N173" s="148"/>
    </row>
    <row r="174" spans="1:14" s="1" customFormat="1" ht="26.25" thickBot="1" x14ac:dyDescent="0.3">
      <c r="A174" s="115" t="s">
        <v>16</v>
      </c>
      <c r="B174" s="55" t="s">
        <v>17</v>
      </c>
      <c r="C174" s="56" t="s">
        <v>18</v>
      </c>
      <c r="D174" s="72" t="s">
        <v>19</v>
      </c>
      <c r="E174" s="73" t="s">
        <v>20</v>
      </c>
      <c r="F174" s="56" t="s">
        <v>18</v>
      </c>
      <c r="G174" s="72" t="s">
        <v>19</v>
      </c>
      <c r="H174" s="73" t="s">
        <v>20</v>
      </c>
      <c r="I174" s="56" t="s">
        <v>18</v>
      </c>
      <c r="J174" s="72" t="s">
        <v>19</v>
      </c>
      <c r="K174" s="73" t="s">
        <v>20</v>
      </c>
      <c r="L174" s="56" t="s">
        <v>18</v>
      </c>
      <c r="M174" s="74" t="s">
        <v>19</v>
      </c>
      <c r="N174" s="75" t="s">
        <v>20</v>
      </c>
    </row>
    <row r="175" spans="1:14" s="1" customFormat="1" ht="13.5" customHeight="1" x14ac:dyDescent="0.25">
      <c r="A175" s="115">
        <v>1</v>
      </c>
      <c r="B175" s="91" t="s">
        <v>29</v>
      </c>
      <c r="C175" s="92">
        <f>IF($B$172 ='Contribution Structures'!$H$3,'Contribution Structures'!C4,IF($B$172='Contribution Structures'!$H$4,'Contribution Structures'!C27,IF($B$172='Contribution Structures'!$H$5,'Contribution Structures'!C50,IF($B$172='Contribution Structures'!$H$6,'Contribution Structures'!C73,IF($B$172='Contribution Structures'!$H$7,'Contribution Structures'!C96,IF($B$172='Contribution Structures'!$H$8,'Contribution Structures'!C119,IF($B$172='Contribution Structures'!$H$9,'Contribution Structures'!C142)))))))</f>
        <v>4.4999999999999998E-2</v>
      </c>
      <c r="D175" s="78">
        <f>Input!$H$12</f>
        <v>0</v>
      </c>
      <c r="E175" s="79" t="e">
        <f>(C175*HLOOKUP($B$173,Input!$D$11:$M$15, 2, FALSE))+(D175-HLOOKUP($B$173,Input!$D$11:$M$15, 2, FALSE))</f>
        <v>#N/A</v>
      </c>
      <c r="F175" s="92">
        <f>IF($B$172 ='Contribution Structures'!$H$3,'Contribution Structures'!D4,IF($B$172='Contribution Structures'!$H$4,'Contribution Structures'!D27,IF($B$172='Contribution Structures'!$H$5,'Contribution Structures'!D50,IF($B$172='Contribution Structures'!$H$6,'Contribution Structures'!D73,IF($B$172='Contribution Structures'!$H$7,'Contribution Structures'!D96,IF($B$172='Contribution Structures'!$H$8,'Contribution Structures'!D119,IF($B$172='Contribution Structures'!$H$9,'Contribution Structures'!D142)))))))</f>
        <v>3.5000000000000003E-2</v>
      </c>
      <c r="G175" s="78">
        <f>Input!$H$13</f>
        <v>0</v>
      </c>
      <c r="H175" s="79" t="e">
        <f>(F175*HLOOKUP($B$173,Input!$D$11:$M$15, 3, FALSE))+(G175-HLOOKUP($B$173,Input!$D$11:$M$15, 3, FALSE))</f>
        <v>#N/A</v>
      </c>
      <c r="I175" s="92">
        <f>IF($B$172 ='Contribution Structures'!$H$3,'Contribution Structures'!E4,IF($B$172='Contribution Structures'!$H$4,'Contribution Structures'!E27,IF($B$172='Contribution Structures'!$H$5,'Contribution Structures'!E50,IF($B$172='Contribution Structures'!$H$6,'Contribution Structures'!E73,IF($B$172='Contribution Structures'!$H$7,'Contribution Structures'!E96,IF($B$172='Contribution Structures'!$H$8,'Contribution Structures'!E119,IF($B$172='Contribution Structures'!$H$9,'Contribution Structures'!E142)))))))</f>
        <v>3.5000000000000003E-2</v>
      </c>
      <c r="J175" s="78">
        <f>Input!$H$14</f>
        <v>0</v>
      </c>
      <c r="K175" s="79" t="e">
        <f>(I175*HLOOKUP($B$173,Input!$D$11:$M$15, 4, FALSE))+(J175-HLOOKUP($B$173,Input!$D$11:$M$15, 4, FALSE))</f>
        <v>#N/A</v>
      </c>
      <c r="L175" s="92">
        <f>IF($B$172 ='Contribution Structures'!$H$3,'Contribution Structures'!F4,IF($B$172='Contribution Structures'!$H$4,'Contribution Structures'!F27,IF($B$172='Contribution Structures'!$H$5,'Contribution Structures'!F50,IF($B$172='Contribution Structures'!$H$6,'Contribution Structures'!F73,IF($B$172='Contribution Structures'!$H$7,'Contribution Structures'!F96,IF($B$172='Contribution Structures'!$H$8,'Contribution Structures'!F119,IF($B$172='Contribution Structures'!$H$9,'Contribution Structures'!F142)))))))</f>
        <v>0.03</v>
      </c>
      <c r="M175" s="93">
        <f>Input!$H$15</f>
        <v>0</v>
      </c>
      <c r="N175" s="79" t="e">
        <f>(L175*HLOOKUP($B$173,Input!$D$11:$M$15, 5, FALSE))+(M175-HLOOKUP($B$173,Input!$D$11:$M$15, 5, FALSE))</f>
        <v>#N/A</v>
      </c>
    </row>
    <row r="176" spans="1:14" s="1" customFormat="1" ht="13.5" customHeight="1" x14ac:dyDescent="0.25">
      <c r="A176" s="115">
        <v>2</v>
      </c>
      <c r="B176" s="60" t="s">
        <v>30</v>
      </c>
      <c r="C176" s="61">
        <f>IF($B$172 ='Contribution Structures'!$H$3,'Contribution Structures'!C5,IF($B$172='Contribution Structures'!$H$4,'Contribution Structures'!C28,IF($B$172='Contribution Structures'!$H$5,'Contribution Structures'!C51,IF($B$172='Contribution Structures'!$H$6,'Contribution Structures'!C74,IF($B$172='Contribution Structures'!$H$7,'Contribution Structures'!C97,IF($B$172='Contribution Structures'!$H$8,'Contribution Structures'!C120,IF($B$172='Contribution Structures'!$H$9,'Contribution Structures'!C143)))))))</f>
        <v>5.5E-2</v>
      </c>
      <c r="D176" s="83">
        <f>Input!$H$12</f>
        <v>0</v>
      </c>
      <c r="E176" s="84" t="e">
        <f>(C176*HLOOKUP($B$173,Input!$D$11:$M$15, 2, FALSE))+(D176-HLOOKUP($B$173,Input!$D$11:$M$15, 2, FALSE))</f>
        <v>#N/A</v>
      </c>
      <c r="F176" s="61">
        <f>IF($B$172 ='Contribution Structures'!$H$3,'Contribution Structures'!D5,IF($B$172='Contribution Structures'!$H$4,'Contribution Structures'!D28,IF($B$172='Contribution Structures'!$H$5,'Contribution Structures'!D51,IF($B$172='Contribution Structures'!$H$6,'Contribution Structures'!D74,IF($B$172='Contribution Structures'!$H$7,'Contribution Structures'!D97,IF($B$172='Contribution Structures'!$H$8,'Contribution Structures'!D120,IF($B$172='Contribution Structures'!$H$9,'Contribution Structures'!D143)))))))</f>
        <v>3.5000000000000003E-2</v>
      </c>
      <c r="G176" s="83">
        <f>Input!$H$13</f>
        <v>0</v>
      </c>
      <c r="H176" s="84" t="e">
        <f>(F176*HLOOKUP($B$173,Input!$D$11:$M$15, 3, FALSE))+(G176-HLOOKUP($B$173,Input!$D$11:$M$15, 3, FALSE))</f>
        <v>#N/A</v>
      </c>
      <c r="I176" s="61">
        <f>IF($B$172 ='Contribution Structures'!$H$3,'Contribution Structures'!E5,IF($B$172='Contribution Structures'!$H$4,'Contribution Structures'!E28,IF($B$172='Contribution Structures'!$H$5,'Contribution Structures'!E51,IF($B$172='Contribution Structures'!$H$6,'Contribution Structures'!E74,IF($B$172='Contribution Structures'!$H$7,'Contribution Structures'!E97,IF($B$172='Contribution Structures'!$H$8,'Contribution Structures'!E120,IF($B$172='Contribution Structures'!$H$9,'Contribution Structures'!E143)))))))</f>
        <v>3.5000000000000003E-2</v>
      </c>
      <c r="J176" s="83">
        <f>Input!$H$14</f>
        <v>0</v>
      </c>
      <c r="K176" s="84" t="e">
        <f>(I176*HLOOKUP($B$173,Input!$D$11:$M$15, 4, FALSE))+(J176-HLOOKUP($B$173,Input!$D$11:$M$15, 4, FALSE))</f>
        <v>#N/A</v>
      </c>
      <c r="L176" s="61">
        <f>IF($B$172 ='Contribution Structures'!$H$3,'Contribution Structures'!F5,IF($B$172='Contribution Structures'!$H$4,'Contribution Structures'!F28,IF($B$172='Contribution Structures'!$H$5,'Contribution Structures'!F51,IF($B$172='Contribution Structures'!$H$6,'Contribution Structures'!F74,IF($B$172='Contribution Structures'!$H$7,'Contribution Structures'!F97,IF($B$172='Contribution Structures'!$H$8,'Contribution Structures'!F120,IF($B$172='Contribution Structures'!$H$9,'Contribution Structures'!F143)))))))</f>
        <v>0.03</v>
      </c>
      <c r="M176" s="95">
        <f>Input!$H$15</f>
        <v>0</v>
      </c>
      <c r="N176" s="84" t="e">
        <f>(L176*HLOOKUP($B$173,Input!$D$11:$M$15, 5, FALSE))+(M176-HLOOKUP($B$173,Input!$D$11:$M$15, 5, FALSE))</f>
        <v>#N/A</v>
      </c>
    </row>
    <row r="177" spans="1:14" s="1" customFormat="1" ht="13.5" customHeight="1" x14ac:dyDescent="0.25">
      <c r="A177" s="115">
        <v>3</v>
      </c>
      <c r="B177" s="60" t="s">
        <v>31</v>
      </c>
      <c r="C177" s="61">
        <f>IF($B$172 ='Contribution Structures'!$H$3,'Contribution Structures'!C6,IF($B$172='Contribution Structures'!$H$4,'Contribution Structures'!C29,IF($B$172='Contribution Structures'!$H$5,'Contribution Structures'!C52,IF($B$172='Contribution Structures'!$H$6,'Contribution Structures'!C75,IF($B$172='Contribution Structures'!$H$7,'Contribution Structures'!C98,IF($B$172='Contribution Structures'!$H$8,'Contribution Structures'!C121,IF($B$172='Contribution Structures'!$H$9,'Contribution Structures'!C144)))))))</f>
        <v>7.4999999999999997E-2</v>
      </c>
      <c r="D177" s="83">
        <f>Input!$H$12</f>
        <v>0</v>
      </c>
      <c r="E177" s="84" t="e">
        <f>(C177*HLOOKUP($B$173,Input!$D$11:$M$15, 2, FALSE))+(D177-HLOOKUP($B$173,Input!$D$11:$M$15, 2, FALSE))</f>
        <v>#N/A</v>
      </c>
      <c r="F177" s="61">
        <f>IF($B$172 ='Contribution Structures'!$H$3,'Contribution Structures'!D6,IF($B$172='Contribution Structures'!$H$4,'Contribution Structures'!D29,IF($B$172='Contribution Structures'!$H$5,'Contribution Structures'!D52,IF($B$172='Contribution Structures'!$H$6,'Contribution Structures'!D75,IF($B$172='Contribution Structures'!$H$7,'Contribution Structures'!D98,IF($B$172='Contribution Structures'!$H$8,'Contribution Structures'!D121,IF($B$172='Contribution Structures'!$H$9,'Contribution Structures'!D144)))))))</f>
        <v>4.4999999999999998E-2</v>
      </c>
      <c r="G177" s="83">
        <f>Input!$H$13</f>
        <v>0</v>
      </c>
      <c r="H177" s="84" t="e">
        <f>(F177*HLOOKUP($B$173,Input!$D$11:$M$15, 3, FALSE))+(G177-HLOOKUP($B$173,Input!$D$11:$M$15, 3, FALSE))</f>
        <v>#N/A</v>
      </c>
      <c r="I177" s="61">
        <f>IF($B$172 ='Contribution Structures'!$H$3,'Contribution Structures'!E6,IF($B$172='Contribution Structures'!$H$4,'Contribution Structures'!E29,IF($B$172='Contribution Structures'!$H$5,'Contribution Structures'!E52,IF($B$172='Contribution Structures'!$H$6,'Contribution Structures'!E75,IF($B$172='Contribution Structures'!$H$7,'Contribution Structures'!E98,IF($B$172='Contribution Structures'!$H$8,'Contribution Structures'!E121,IF($B$172='Contribution Structures'!$H$9,'Contribution Structures'!E144)))))))</f>
        <v>4.4999999999999998E-2</v>
      </c>
      <c r="J177" s="83">
        <f>Input!$H$14</f>
        <v>0</v>
      </c>
      <c r="K177" s="84" t="e">
        <f>(I177*HLOOKUP($B$173,Input!$D$11:$M$15, 4, FALSE))+(J177-HLOOKUP($B$173,Input!$D$11:$M$15, 4, FALSE))</f>
        <v>#N/A</v>
      </c>
      <c r="L177" s="61">
        <f>IF($B$172 ='Contribution Structures'!$H$3,'Contribution Structures'!F6,IF($B$172='Contribution Structures'!$H$4,'Contribution Structures'!F29,IF($B$172='Contribution Structures'!$H$5,'Contribution Structures'!F52,IF($B$172='Contribution Structures'!$H$6,'Contribution Structures'!F75,IF($B$172='Contribution Structures'!$H$7,'Contribution Structures'!F98,IF($B$172='Contribution Structures'!$H$8,'Contribution Structures'!F121,IF($B$172='Contribution Structures'!$H$9,'Contribution Structures'!F144)))))))</f>
        <v>0.04</v>
      </c>
      <c r="M177" s="95">
        <f>Input!$H$15</f>
        <v>0</v>
      </c>
      <c r="N177" s="84" t="e">
        <f>(L177*HLOOKUP($B$173,Input!$D$11:$M$15, 5, FALSE))+(M177-HLOOKUP($B$173,Input!$D$11:$M$15, 5, FALSE))</f>
        <v>#N/A</v>
      </c>
    </row>
    <row r="178" spans="1:14" s="1" customFormat="1" x14ac:dyDescent="0.25">
      <c r="A178" s="115">
        <v>4</v>
      </c>
      <c r="B178" s="60" t="s">
        <v>32</v>
      </c>
      <c r="C178" s="61">
        <f>IF($B$172 ='Contribution Structures'!$H$3,'Contribution Structures'!C7,IF($B$172='Contribution Structures'!$H$4,'Contribution Structures'!C30,IF($B$172='Contribution Structures'!$H$5,'Contribution Structures'!C53,IF($B$172='Contribution Structures'!$H$6,'Contribution Structures'!C76,IF($B$172='Contribution Structures'!$H$7,'Contribution Structures'!C99,IF($B$172='Contribution Structures'!$H$8,'Contribution Structures'!C122,IF($B$172='Contribution Structures'!$H$9,'Contribution Structures'!C145)))))))</f>
        <v>0.1</v>
      </c>
      <c r="D178" s="83">
        <f>Input!$H$12</f>
        <v>0</v>
      </c>
      <c r="E178" s="84" t="e">
        <f>(C178*HLOOKUP($B$173,Input!$D$11:$M$15, 2, FALSE))+(D178-HLOOKUP($B$173,Input!$D$11:$M$15, 2, FALSE))</f>
        <v>#N/A</v>
      </c>
      <c r="F178" s="61">
        <f>IF($B$172 ='Contribution Structures'!$H$3,'Contribution Structures'!D7,IF($B$172='Contribution Structures'!$H$4,'Contribution Structures'!D30,IF($B$172='Contribution Structures'!$H$5,'Contribution Structures'!D53,IF($B$172='Contribution Structures'!$H$6,'Contribution Structures'!D76,IF($B$172='Contribution Structures'!$H$7,'Contribution Structures'!D99,IF($B$172='Contribution Structures'!$H$8,'Contribution Structures'!D122,IF($B$172='Contribution Structures'!$H$9,'Contribution Structures'!D145)))))))</f>
        <v>0.06</v>
      </c>
      <c r="G178" s="83">
        <f>Input!$H$13</f>
        <v>0</v>
      </c>
      <c r="H178" s="84" t="e">
        <f>(F178*HLOOKUP($B$173,Input!$D$11:$M$15, 3, FALSE))+(G178-HLOOKUP($B$173,Input!$D$11:$M$15, 3, FALSE))</f>
        <v>#N/A</v>
      </c>
      <c r="I178" s="61">
        <f>IF($B$172 ='Contribution Structures'!$H$3,'Contribution Structures'!E7,IF($B$172='Contribution Structures'!$H$4,'Contribution Structures'!E30,IF($B$172='Contribution Structures'!$H$5,'Contribution Structures'!E53,IF($B$172='Contribution Structures'!$H$6,'Contribution Structures'!E76,IF($B$172='Contribution Structures'!$H$7,'Contribution Structures'!E99,IF($B$172='Contribution Structures'!$H$8,'Contribution Structures'!E122,IF($B$172='Contribution Structures'!$H$9,'Contribution Structures'!E145)))))))</f>
        <v>0.06</v>
      </c>
      <c r="J178" s="83">
        <f>Input!$H$14</f>
        <v>0</v>
      </c>
      <c r="K178" s="84" t="e">
        <f>(I178*HLOOKUP($B$173,Input!$D$11:$M$15, 4, FALSE))+(J178-HLOOKUP($B$173,Input!$D$11:$M$15, 4, FALSE))</f>
        <v>#N/A</v>
      </c>
      <c r="L178" s="61">
        <f>IF($B$172 ='Contribution Structures'!$H$3,'Contribution Structures'!F7,IF($B$172='Contribution Structures'!$H$4,'Contribution Structures'!F30,IF($B$172='Contribution Structures'!$H$5,'Contribution Structures'!F53,IF($B$172='Contribution Structures'!$H$6,'Contribution Structures'!F76,IF($B$172='Contribution Structures'!$H$7,'Contribution Structures'!F99,IF($B$172='Contribution Structures'!$H$8,'Contribution Structures'!F122,IF($B$172='Contribution Structures'!$H$9,'Contribution Structures'!F145)))))))</f>
        <v>0.05</v>
      </c>
      <c r="M178" s="95">
        <f>Input!$H$15</f>
        <v>0</v>
      </c>
      <c r="N178" s="84" t="e">
        <f>(L178*HLOOKUP($B$173,Input!$D$11:$M$15, 5, FALSE))+(M178-HLOOKUP($B$173,Input!$D$11:$M$15, 5, FALSE))</f>
        <v>#N/A</v>
      </c>
    </row>
    <row r="179" spans="1:14" s="1" customFormat="1" ht="13.5" customHeight="1" x14ac:dyDescent="0.25">
      <c r="A179" s="115">
        <v>5</v>
      </c>
      <c r="B179" s="60" t="s">
        <v>33</v>
      </c>
      <c r="C179" s="61">
        <f>IF($B$172 ='Contribution Structures'!$H$3,'Contribution Structures'!C8,IF($B$172='Contribution Structures'!$H$4,'Contribution Structures'!C31,IF($B$172='Contribution Structures'!$H$5,'Contribution Structures'!C54,IF($B$172='Contribution Structures'!$H$6,'Contribution Structures'!C77,IF($B$172='Contribution Structures'!$H$7,'Contribution Structures'!C100,IF($B$172='Contribution Structures'!$H$8,'Contribution Structures'!C123,IF($B$172='Contribution Structures'!$H$9,'Contribution Structures'!C146)))))))</f>
        <v>0.11</v>
      </c>
      <c r="D179" s="83">
        <f>Input!$H$12</f>
        <v>0</v>
      </c>
      <c r="E179" s="84" t="e">
        <f>(C179*HLOOKUP($B$173,Input!$D$11:$M$15, 2, FALSE))+(D179-HLOOKUP($B$173,Input!$D$11:$M$15, 2, FALSE))</f>
        <v>#N/A</v>
      </c>
      <c r="F179" s="61">
        <f>IF($B$172 ='Contribution Structures'!$H$3,'Contribution Structures'!D8,IF($B$172='Contribution Structures'!$H$4,'Contribution Structures'!D31,IF($B$172='Contribution Structures'!$H$5,'Contribution Structures'!D54,IF($B$172='Contribution Structures'!$H$6,'Contribution Structures'!D77,IF($B$172='Contribution Structures'!$H$7,'Contribution Structures'!D100,IF($B$172='Contribution Structures'!$H$8,'Contribution Structures'!D123,IF($B$172='Contribution Structures'!$H$9,'Contribution Structures'!D146)))))))</f>
        <v>7.0000000000000007E-2</v>
      </c>
      <c r="G179" s="83">
        <f>Input!$H$13</f>
        <v>0</v>
      </c>
      <c r="H179" s="84" t="e">
        <f>(F179*HLOOKUP($B$173,Input!$D$11:$M$15, 3, FALSE))+(G179-HLOOKUP($B$173,Input!$D$11:$M$15, 3, FALSE))</f>
        <v>#N/A</v>
      </c>
      <c r="I179" s="61">
        <f>IF($B$172 ='Contribution Structures'!$H$3,'Contribution Structures'!E8,IF($B$172='Contribution Structures'!$H$4,'Contribution Structures'!E31,IF($B$172='Contribution Structures'!$H$5,'Contribution Structures'!E54,IF($B$172='Contribution Structures'!$H$6,'Contribution Structures'!E77,IF($B$172='Contribution Structures'!$H$7,'Contribution Structures'!E100,IF($B$172='Contribution Structures'!$H$8,'Contribution Structures'!E123,IF($B$172='Contribution Structures'!$H$9,'Contribution Structures'!E146)))))))</f>
        <v>7.0000000000000007E-2</v>
      </c>
      <c r="J179" s="83">
        <f>Input!$H$14</f>
        <v>0</v>
      </c>
      <c r="K179" s="84" t="e">
        <f>(I179*HLOOKUP($B$173,Input!$D$11:$M$15, 4, FALSE))+(J179-HLOOKUP($B$173,Input!$D$11:$M$15, 4, FALSE))</f>
        <v>#N/A</v>
      </c>
      <c r="L179" s="61">
        <f>IF($B$172 ='Contribution Structures'!$H$3,'Contribution Structures'!F8,IF($B$172='Contribution Structures'!$H$4,'Contribution Structures'!F31,IF($B$172='Contribution Structures'!$H$5,'Contribution Structures'!F54,IF($B$172='Contribution Structures'!$H$6,'Contribution Structures'!F77,IF($B$172='Contribution Structures'!$H$7,'Contribution Structures'!F100,IF($B$172='Contribution Structures'!$H$8,'Contribution Structures'!F123,IF($B$172='Contribution Structures'!$H$9,'Contribution Structures'!F146)))))))</f>
        <v>0.06</v>
      </c>
      <c r="M179" s="95">
        <f>Input!$H$15</f>
        <v>0</v>
      </c>
      <c r="N179" s="84" t="e">
        <f>(L179*HLOOKUP($B$173,Input!$D$11:$M$15, 5, FALSE))+(M179-HLOOKUP($B$173,Input!$D$11:$M$15, 5, FALSE))</f>
        <v>#N/A</v>
      </c>
    </row>
    <row r="180" spans="1:14" s="1" customFormat="1" ht="13.5" customHeight="1" x14ac:dyDescent="0.25">
      <c r="A180" s="115">
        <v>6</v>
      </c>
      <c r="B180" s="60" t="s">
        <v>34</v>
      </c>
      <c r="C180" s="61">
        <f>IF($B$172 ='Contribution Structures'!$H$3,'Contribution Structures'!C9,IF($B$172='Contribution Structures'!$H$4,'Contribution Structures'!C32,IF($B$172='Contribution Structures'!$H$5,'Contribution Structures'!C55,IF($B$172='Contribution Structures'!$H$6,'Contribution Structures'!C78,IF($B$172='Contribution Structures'!$H$7,'Contribution Structures'!C101,IF($B$172='Contribution Structures'!$H$8,'Contribution Structures'!C124,IF($B$172='Contribution Structures'!$H$9,'Contribution Structures'!C147)))))))</f>
        <v>0.12</v>
      </c>
      <c r="D180" s="83">
        <f>Input!$H$12</f>
        <v>0</v>
      </c>
      <c r="E180" s="84" t="e">
        <f>(C180*HLOOKUP($B$173,Input!$D$11:$M$15, 2, FALSE))+(D180-HLOOKUP($B$173,Input!$D$11:$M$15, 2, FALSE))</f>
        <v>#N/A</v>
      </c>
      <c r="F180" s="61">
        <f>IF($B$172 ='Contribution Structures'!$H$3,'Contribution Structures'!D9,IF($B$172='Contribution Structures'!$H$4,'Contribution Structures'!D32,IF($B$172='Contribution Structures'!$H$5,'Contribution Structures'!D55,IF($B$172='Contribution Structures'!$H$6,'Contribution Structures'!D78,IF($B$172='Contribution Structures'!$H$7,'Contribution Structures'!D101,IF($B$172='Contribution Structures'!$H$8,'Contribution Structures'!D124,IF($B$172='Contribution Structures'!$H$9,'Contribution Structures'!D147)))))))</f>
        <v>0.08</v>
      </c>
      <c r="G180" s="83">
        <f>Input!$H$13</f>
        <v>0</v>
      </c>
      <c r="H180" s="84" t="e">
        <f>(F180*HLOOKUP($B$173,Input!$D$11:$M$15, 3, FALSE))+(G180-HLOOKUP($B$173,Input!$D$11:$M$15, 3, FALSE))</f>
        <v>#N/A</v>
      </c>
      <c r="I180" s="61">
        <f>IF($B$172 ='Contribution Structures'!$H$3,'Contribution Structures'!E9,IF($B$172='Contribution Structures'!$H$4,'Contribution Structures'!E32,IF($B$172='Contribution Structures'!$H$5,'Contribution Structures'!E55,IF($B$172='Contribution Structures'!$H$6,'Contribution Structures'!E78,IF($B$172='Contribution Structures'!$H$7,'Contribution Structures'!E101,IF($B$172='Contribution Structures'!$H$8,'Contribution Structures'!E124,IF($B$172='Contribution Structures'!$H$9,'Contribution Structures'!E147)))))))</f>
        <v>0.08</v>
      </c>
      <c r="J180" s="83">
        <f>Input!$H$14</f>
        <v>0</v>
      </c>
      <c r="K180" s="84" t="e">
        <f>(I180*HLOOKUP($B$173,Input!$D$11:$M$15, 4, FALSE))+(J180-HLOOKUP($B$173,Input!$D$11:$M$15, 4, FALSE))</f>
        <v>#N/A</v>
      </c>
      <c r="L180" s="61">
        <f>IF($B$172 ='Contribution Structures'!$H$3,'Contribution Structures'!F9,IF($B$172='Contribution Structures'!$H$4,'Contribution Structures'!F32,IF($B$172='Contribution Structures'!$H$5,'Contribution Structures'!F55,IF($B$172='Contribution Structures'!$H$6,'Contribution Structures'!F78,IF($B$172='Contribution Structures'!$H$7,'Contribution Structures'!F101,IF($B$172='Contribution Structures'!$H$8,'Contribution Structures'!F124,IF($B$172='Contribution Structures'!$H$9,'Contribution Structures'!F147)))))))</f>
        <v>7.0000000000000007E-2</v>
      </c>
      <c r="M180" s="95">
        <f>Input!$H$15</f>
        <v>0</v>
      </c>
      <c r="N180" s="84" t="e">
        <f>(L180*HLOOKUP($B$173,Input!$D$11:$M$15, 5, FALSE))+(M180-HLOOKUP($B$173,Input!$D$11:$M$15, 5, FALSE))</f>
        <v>#N/A</v>
      </c>
    </row>
    <row r="181" spans="1:14" s="1" customFormat="1" ht="13.5" customHeight="1" x14ac:dyDescent="0.25">
      <c r="A181" s="115">
        <v>7</v>
      </c>
      <c r="B181" s="60" t="s">
        <v>35</v>
      </c>
      <c r="C181" s="61">
        <f>IF($B$172 ='Contribution Structures'!$H$3,'Contribution Structures'!C10,IF($B$172='Contribution Structures'!$H$4,'Contribution Structures'!C33,IF($B$172='Contribution Structures'!$H$5,'Contribution Structures'!C56,IF($B$172='Contribution Structures'!$H$6,'Contribution Structures'!C79,IF($B$172='Contribution Structures'!$H$7,'Contribution Structures'!C102,IF($B$172='Contribution Structures'!$H$8,'Contribution Structures'!C125,IF($B$172='Contribution Structures'!$H$9,'Contribution Structures'!C148)))))))</f>
        <v>0.14000000000000001</v>
      </c>
      <c r="D181" s="83">
        <f>Input!$H$12</f>
        <v>0</v>
      </c>
      <c r="E181" s="84" t="e">
        <f>(C181*HLOOKUP($B$173,Input!$D$11:$M$15, 2, FALSE))+(D181-HLOOKUP($B$173,Input!$D$11:$M$15, 2, FALSE))</f>
        <v>#N/A</v>
      </c>
      <c r="F181" s="61">
        <f>IF($B$172 ='Contribution Structures'!$H$3,'Contribution Structures'!D10,IF($B$172='Contribution Structures'!$H$4,'Contribution Structures'!D33,IF($B$172='Contribution Structures'!$H$5,'Contribution Structures'!D56,IF($B$172='Contribution Structures'!$H$6,'Contribution Structures'!D79,IF($B$172='Contribution Structures'!$H$7,'Contribution Structures'!D102,IF($B$172='Contribution Structures'!$H$8,'Contribution Structures'!D125,IF($B$172='Contribution Structures'!$H$9,'Contribution Structures'!D148)))))))</f>
        <v>0.1</v>
      </c>
      <c r="G181" s="83">
        <f>Input!$H$13</f>
        <v>0</v>
      </c>
      <c r="H181" s="84" t="e">
        <f>(F181*HLOOKUP($B$173,Input!$D$11:$M$15, 3, FALSE))+(G181-HLOOKUP($B$173,Input!$D$11:$M$15, 3, FALSE))</f>
        <v>#N/A</v>
      </c>
      <c r="I181" s="61">
        <f>IF($B$172 ='Contribution Structures'!$H$3,'Contribution Structures'!E10,IF($B$172='Contribution Structures'!$H$4,'Contribution Structures'!E33,IF($B$172='Contribution Structures'!$H$5,'Contribution Structures'!E56,IF($B$172='Contribution Structures'!$H$6,'Contribution Structures'!E79,IF($B$172='Contribution Structures'!$H$7,'Contribution Structures'!E102,IF($B$172='Contribution Structures'!$H$8,'Contribution Structures'!E125,IF($B$172='Contribution Structures'!$H$9,'Contribution Structures'!E148)))))))</f>
        <v>0.1</v>
      </c>
      <c r="J181" s="83">
        <f>Input!$H$14</f>
        <v>0</v>
      </c>
      <c r="K181" s="84" t="e">
        <f>(I181*HLOOKUP($B$173,Input!$D$11:$M$15, 4, FALSE))+(J181-HLOOKUP($B$173,Input!$D$11:$M$15, 4, FALSE))</f>
        <v>#N/A</v>
      </c>
      <c r="L181" s="61">
        <f>IF($B$172 ='Contribution Structures'!$H$3,'Contribution Structures'!F10,IF($B$172='Contribution Structures'!$H$4,'Contribution Structures'!F33,IF($B$172='Contribution Structures'!$H$5,'Contribution Structures'!F56,IF($B$172='Contribution Structures'!$H$6,'Contribution Structures'!F79,IF($B$172='Contribution Structures'!$H$7,'Contribution Structures'!F102,IF($B$172='Contribution Structures'!$H$8,'Contribution Structures'!F125,IF($B$172='Contribution Structures'!$H$9,'Contribution Structures'!F148)))))))</f>
        <v>0.09</v>
      </c>
      <c r="M181" s="95">
        <f>Input!$H$15</f>
        <v>0</v>
      </c>
      <c r="N181" s="84" t="e">
        <f>(L181*HLOOKUP($B$173,Input!$D$11:$M$15, 5, FALSE))+(M181-HLOOKUP($B$173,Input!$D$11:$M$15, 5, FALSE))</f>
        <v>#N/A</v>
      </c>
    </row>
    <row r="182" spans="1:14" s="1" customFormat="1" x14ac:dyDescent="0.25">
      <c r="A182" s="115">
        <v>8</v>
      </c>
      <c r="B182" s="60" t="s">
        <v>36</v>
      </c>
      <c r="C182" s="61">
        <f>IF($B$172 ='Contribution Structures'!$H$3,'Contribution Structures'!C11,IF($B$172='Contribution Structures'!$H$4,'Contribution Structures'!C34,IF($B$172='Contribution Structures'!$H$5,'Contribution Structures'!C57,IF($B$172='Contribution Structures'!$H$6,'Contribution Structures'!C80,IF($B$172='Contribution Structures'!$H$7,'Contribution Structures'!C103,IF($B$172='Contribution Structures'!$H$8,'Contribution Structures'!C126,IF($B$172='Contribution Structures'!$H$9,'Contribution Structures'!C149)))))))</f>
        <v>0.2</v>
      </c>
      <c r="D182" s="83">
        <f>Input!$H$12</f>
        <v>0</v>
      </c>
      <c r="E182" s="84" t="e">
        <f>(C182*HLOOKUP($B$173,Input!$D$11:$M$15, 2, FALSE))+(D182-HLOOKUP($B$173,Input!$D$11:$M$15, 2, FALSE))</f>
        <v>#N/A</v>
      </c>
      <c r="F182" s="61">
        <f>IF($B$172 ='Contribution Structures'!$H$3,'Contribution Structures'!D11,IF($B$172='Contribution Structures'!$H$4,'Contribution Structures'!D34,IF($B$172='Contribution Structures'!$H$5,'Contribution Structures'!D57,IF($B$172='Contribution Structures'!$H$6,'Contribution Structures'!D80,IF($B$172='Contribution Structures'!$H$7,'Contribution Structures'!D103,IF($B$172='Contribution Structures'!$H$8,'Contribution Structures'!D126,IF($B$172='Contribution Structures'!$H$9,'Contribution Structures'!D149)))))))</f>
        <v>0.15</v>
      </c>
      <c r="G182" s="83">
        <f>Input!$H$13</f>
        <v>0</v>
      </c>
      <c r="H182" s="84" t="e">
        <f>(F182*HLOOKUP($B$173,Input!$D$11:$M$15, 3, FALSE))+(G182-HLOOKUP($B$173,Input!$D$11:$M$15, 3, FALSE))</f>
        <v>#N/A</v>
      </c>
      <c r="I182" s="61">
        <f>IF($B$172 ='Contribution Structures'!$H$3,'Contribution Structures'!E11,IF($B$172='Contribution Structures'!$H$4,'Contribution Structures'!E34,IF($B$172='Contribution Structures'!$H$5,'Contribution Structures'!E57,IF($B$172='Contribution Structures'!$H$6,'Contribution Structures'!E80,IF($B$172='Contribution Structures'!$H$7,'Contribution Structures'!E103,IF($B$172='Contribution Structures'!$H$8,'Contribution Structures'!E126,IF($B$172='Contribution Structures'!$H$9,'Contribution Structures'!E149)))))))</f>
        <v>0.15</v>
      </c>
      <c r="J182" s="83">
        <f>Input!$H$14</f>
        <v>0</v>
      </c>
      <c r="K182" s="84" t="e">
        <f>(I182*HLOOKUP($B$173,Input!$D$11:$M$15, 4, FALSE))+(J182-HLOOKUP($B$173,Input!$D$11:$M$15, 4, FALSE))</f>
        <v>#N/A</v>
      </c>
      <c r="L182" s="61">
        <f>IF($B$172 ='Contribution Structures'!$H$3,'Contribution Structures'!F11,IF($B$172='Contribution Structures'!$H$4,'Contribution Structures'!F34,IF($B$172='Contribution Structures'!$H$5,'Contribution Structures'!F57,IF($B$172='Contribution Structures'!$H$6,'Contribution Structures'!F80,IF($B$172='Contribution Structures'!$H$7,'Contribution Structures'!F103,IF($B$172='Contribution Structures'!$H$8,'Contribution Structures'!F126,IF($B$172='Contribution Structures'!$H$9,'Contribution Structures'!F149)))))))</f>
        <v>0.12</v>
      </c>
      <c r="M182" s="95">
        <f>Input!$H$15</f>
        <v>0</v>
      </c>
      <c r="N182" s="84" t="e">
        <f>(L182*HLOOKUP($B$173,Input!$D$11:$M$15, 5, FALSE))+(M182-HLOOKUP($B$173,Input!$D$11:$M$15, 5, FALSE))</f>
        <v>#N/A</v>
      </c>
    </row>
    <row r="183" spans="1:14" s="1" customFormat="1" x14ac:dyDescent="0.25">
      <c r="A183" s="115">
        <v>9</v>
      </c>
      <c r="B183" s="60" t="s">
        <v>37</v>
      </c>
      <c r="C183" s="61">
        <f>IF($B$172 ='Contribution Structures'!$H$3,'Contribution Structures'!C12,IF($B$172='Contribution Structures'!$H$4,'Contribution Structures'!C35,IF($B$172='Contribution Structures'!$H$5,'Contribution Structures'!C58,IF($B$172='Contribution Structures'!$H$6,'Contribution Structures'!C81,IF($B$172='Contribution Structures'!$H$7,'Contribution Structures'!C104,IF($B$172='Contribution Structures'!$H$8,'Contribution Structures'!C127,IF($B$172='Contribution Structures'!$H$9,'Contribution Structures'!C150)))))))</f>
        <v>0.23</v>
      </c>
      <c r="D183" s="83">
        <f>Input!$H$12</f>
        <v>0</v>
      </c>
      <c r="E183" s="84" t="e">
        <f>(C183*HLOOKUP($B$173,Input!$D$11:$M$15, 2, FALSE))+(D183-HLOOKUP($B$173,Input!$D$11:$M$15, 2, FALSE))</f>
        <v>#N/A</v>
      </c>
      <c r="F183" s="61">
        <f>IF($B$172 ='Contribution Structures'!$H$3,'Contribution Structures'!D12,IF($B$172='Contribution Structures'!$H$4,'Contribution Structures'!D35,IF($B$172='Contribution Structures'!$H$5,'Contribution Structures'!D58,IF($B$172='Contribution Structures'!$H$6,'Contribution Structures'!D81,IF($B$172='Contribution Structures'!$H$7,'Contribution Structures'!D104,IF($B$172='Contribution Structures'!$H$8,'Contribution Structures'!D127,IF($B$172='Contribution Structures'!$H$9,'Contribution Structures'!D150)))))))</f>
        <v>0.17</v>
      </c>
      <c r="G183" s="83">
        <f>Input!$H$13</f>
        <v>0</v>
      </c>
      <c r="H183" s="84" t="e">
        <f>(F183*HLOOKUP($B$173,Input!$D$11:$M$15, 3, FALSE))+(G183-HLOOKUP($B$173,Input!$D$11:$M$15, 3, FALSE))</f>
        <v>#N/A</v>
      </c>
      <c r="I183" s="61">
        <f>IF($B$172 ='Contribution Structures'!$H$3,'Contribution Structures'!E12,IF($B$172='Contribution Structures'!$H$4,'Contribution Structures'!E35,IF($B$172='Contribution Structures'!$H$5,'Contribution Structures'!E58,IF($B$172='Contribution Structures'!$H$6,'Contribution Structures'!E81,IF($B$172='Contribution Structures'!$H$7,'Contribution Structures'!E104,IF($B$172='Contribution Structures'!$H$8,'Contribution Structures'!E127,IF($B$172='Contribution Structures'!$H$9,'Contribution Structures'!E150)))))))</f>
        <v>0.17</v>
      </c>
      <c r="J183" s="83">
        <f>Input!$H$14</f>
        <v>0</v>
      </c>
      <c r="K183" s="84" t="e">
        <f>(I183*HLOOKUP($B$173,Input!$D$11:$M$15, 4, FALSE))+(J183-HLOOKUP($B$173,Input!$D$11:$M$15, 4, FALSE))</f>
        <v>#N/A</v>
      </c>
      <c r="L183" s="61">
        <f>IF($B$172 ='Contribution Structures'!$H$3,'Contribution Structures'!F12,IF($B$172='Contribution Structures'!$H$4,'Contribution Structures'!F35,IF($B$172='Contribution Structures'!$H$5,'Contribution Structures'!F58,IF($B$172='Contribution Structures'!$H$6,'Contribution Structures'!F81,IF($B$172='Contribution Structures'!$H$7,'Contribution Structures'!F104,IF($B$172='Contribution Structures'!$H$8,'Contribution Structures'!F127,IF($B$172='Contribution Structures'!$H$9,'Contribution Structures'!F150)))))))</f>
        <v>0.14000000000000001</v>
      </c>
      <c r="M183" s="95">
        <f>Input!$H$15</f>
        <v>0</v>
      </c>
      <c r="N183" s="84" t="e">
        <f>(L183*HLOOKUP($B$173,Input!$D$11:$M$15, 5, FALSE))+(M183-HLOOKUP($B$173,Input!$D$11:$M$15, 5, FALSE))</f>
        <v>#N/A</v>
      </c>
    </row>
    <row r="184" spans="1:14" s="1" customFormat="1" x14ac:dyDescent="0.25">
      <c r="A184" s="115">
        <v>10</v>
      </c>
      <c r="B184" s="60" t="s">
        <v>38</v>
      </c>
      <c r="C184" s="61">
        <f>IF($B$172 ='Contribution Structures'!$H$3,'Contribution Structures'!C13,IF($B$172='Contribution Structures'!$H$4,'Contribution Structures'!C36,IF($B$172='Contribution Structures'!$H$5,'Contribution Structures'!C59,IF($B$172='Contribution Structures'!$H$6,'Contribution Structures'!C82,IF($B$172='Contribution Structures'!$H$7,'Contribution Structures'!C105,IF($B$172='Contribution Structures'!$H$8,'Contribution Structures'!C128,IF($B$172='Contribution Structures'!$H$9,'Contribution Structures'!C151)))))))</f>
        <v>0.27</v>
      </c>
      <c r="D184" s="83">
        <f>Input!$H$12</f>
        <v>0</v>
      </c>
      <c r="E184" s="84" t="e">
        <f>(C184*HLOOKUP($B$173,Input!$D$11:$M$15, 2, FALSE))+(D184-HLOOKUP($B$173,Input!$D$11:$M$15, 2, FALSE))</f>
        <v>#N/A</v>
      </c>
      <c r="F184" s="61">
        <f>IF($B$172 ='Contribution Structures'!$H$3,'Contribution Structures'!D13,IF($B$172='Contribution Structures'!$H$4,'Contribution Structures'!D36,IF($B$172='Contribution Structures'!$H$5,'Contribution Structures'!D59,IF($B$172='Contribution Structures'!$H$6,'Contribution Structures'!D82,IF($B$172='Contribution Structures'!$H$7,'Contribution Structures'!D105,IF($B$172='Contribution Structures'!$H$8,'Contribution Structures'!D128,IF($B$172='Contribution Structures'!$H$9,'Contribution Structures'!D151)))))))</f>
        <v>0.21</v>
      </c>
      <c r="G184" s="83">
        <f>Input!$H$13</f>
        <v>0</v>
      </c>
      <c r="H184" s="84" t="e">
        <f>(F184*HLOOKUP($B$173,Input!$D$11:$M$15, 3, FALSE))+(G184-HLOOKUP($B$173,Input!$D$11:$M$15, 3, FALSE))</f>
        <v>#N/A</v>
      </c>
      <c r="I184" s="61">
        <f>IF($B$172 ='Contribution Structures'!$H$3,'Contribution Structures'!E13,IF($B$172='Contribution Structures'!$H$4,'Contribution Structures'!E36,IF($B$172='Contribution Structures'!$H$5,'Contribution Structures'!E59,IF($B$172='Contribution Structures'!$H$6,'Contribution Structures'!E82,IF($B$172='Contribution Structures'!$H$7,'Contribution Structures'!E105,IF($B$172='Contribution Structures'!$H$8,'Contribution Structures'!E128,IF($B$172='Contribution Structures'!$H$9,'Contribution Structures'!E151)))))))</f>
        <v>0.21</v>
      </c>
      <c r="J184" s="83">
        <f>Input!$H$14</f>
        <v>0</v>
      </c>
      <c r="K184" s="84" t="e">
        <f>(I184*HLOOKUP($B$173,Input!$D$11:$M$15, 4, FALSE))+(J184-HLOOKUP($B$173,Input!$D$11:$M$15, 4, FALSE))</f>
        <v>#N/A</v>
      </c>
      <c r="L184" s="61">
        <f>IF($B$172 ='Contribution Structures'!$H$3,'Contribution Structures'!F13,IF($B$172='Contribution Structures'!$H$4,'Contribution Structures'!F36,IF($B$172='Contribution Structures'!$H$5,'Contribution Structures'!F59,IF($B$172='Contribution Structures'!$H$6,'Contribution Structures'!F82,IF($B$172='Contribution Structures'!$H$7,'Contribution Structures'!F105,IF($B$172='Contribution Structures'!$H$8,'Contribution Structures'!F128,IF($B$172='Contribution Structures'!$H$9,'Contribution Structures'!F151)))))))</f>
        <v>0.17</v>
      </c>
      <c r="M184" s="95">
        <f>Input!$H$15</f>
        <v>0</v>
      </c>
      <c r="N184" s="84" t="e">
        <f>(L184*HLOOKUP($B$173,Input!$D$11:$M$15, 5, FALSE))+(M184-HLOOKUP($B$173,Input!$D$11:$M$15, 5, FALSE))</f>
        <v>#N/A</v>
      </c>
    </row>
    <row r="185" spans="1:14" s="1" customFormat="1" x14ac:dyDescent="0.25">
      <c r="A185" s="115">
        <v>11</v>
      </c>
      <c r="B185" s="60" t="s">
        <v>39</v>
      </c>
      <c r="C185" s="61">
        <f>IF($B$172 ='Contribution Structures'!$H$3,'Contribution Structures'!C14,IF($B$172='Contribution Structures'!$H$4,'Contribution Structures'!C37,IF($B$172='Contribution Structures'!$H$5,'Contribution Structures'!C60,IF($B$172='Contribution Structures'!$H$6,'Contribution Structures'!C83,IF($B$172='Contribution Structures'!$H$7,'Contribution Structures'!C106,IF($B$172='Contribution Structures'!$H$8,'Contribution Structures'!C129,IF($B$172='Contribution Structures'!$H$9,'Contribution Structures'!C152)))))))</f>
        <v>0.28999999999999998</v>
      </c>
      <c r="D185" s="83">
        <f>Input!$H$12</f>
        <v>0</v>
      </c>
      <c r="E185" s="84" t="e">
        <f>(C185*HLOOKUP($B$173,Input!$D$11:$M$15, 2, FALSE))+(D185-HLOOKUP($B$173,Input!$D$11:$M$15, 2, FALSE))</f>
        <v>#N/A</v>
      </c>
      <c r="F185" s="61">
        <f>IF($B$172 ='Contribution Structures'!$H$3,'Contribution Structures'!D14,IF($B$172='Contribution Structures'!$H$4,'Contribution Structures'!D37,IF($B$172='Contribution Structures'!$H$5,'Contribution Structures'!D60,IF($B$172='Contribution Structures'!$H$6,'Contribution Structures'!D83,IF($B$172='Contribution Structures'!$H$7,'Contribution Structures'!D106,IF($B$172='Contribution Structures'!$H$8,'Contribution Structures'!D129,IF($B$172='Contribution Structures'!$H$9,'Contribution Structures'!D152)))))))</f>
        <v>0.23</v>
      </c>
      <c r="G185" s="83">
        <f>Input!$H$13</f>
        <v>0</v>
      </c>
      <c r="H185" s="84" t="e">
        <f>(F185*HLOOKUP($B$173,Input!$D$11:$M$15, 3, FALSE))+(G185-HLOOKUP($B$173,Input!$D$11:$M$15, 3, FALSE))</f>
        <v>#N/A</v>
      </c>
      <c r="I185" s="61">
        <f>IF($B$172 ='Contribution Structures'!$H$3,'Contribution Structures'!E14,IF($B$172='Contribution Structures'!$H$4,'Contribution Structures'!E37,IF($B$172='Contribution Structures'!$H$5,'Contribution Structures'!E60,IF($B$172='Contribution Structures'!$H$6,'Contribution Structures'!E83,IF($B$172='Contribution Structures'!$H$7,'Contribution Structures'!E106,IF($B$172='Contribution Structures'!$H$8,'Contribution Structures'!E129,IF($B$172='Contribution Structures'!$H$9,'Contribution Structures'!E152)))))))</f>
        <v>0.23</v>
      </c>
      <c r="J185" s="83">
        <f>Input!$H$14</f>
        <v>0</v>
      </c>
      <c r="K185" s="84" t="e">
        <f>(I185*HLOOKUP($B$173,Input!$D$11:$M$15, 4, FALSE))+(J185-HLOOKUP($B$173,Input!$D$11:$M$15, 4, FALSE))</f>
        <v>#N/A</v>
      </c>
      <c r="L185" s="61">
        <f>IF($B$172 ='Contribution Structures'!$H$3,'Contribution Structures'!F14,IF($B$172='Contribution Structures'!$H$4,'Contribution Structures'!F37,IF($B$172='Contribution Structures'!$H$5,'Contribution Structures'!F60,IF($B$172='Contribution Structures'!$H$6,'Contribution Structures'!F83,IF($B$172='Contribution Structures'!$H$7,'Contribution Structures'!F106,IF($B$172='Contribution Structures'!$H$8,'Contribution Structures'!F129,IF($B$172='Contribution Structures'!$H$9,'Contribution Structures'!F152)))))))</f>
        <v>0.19</v>
      </c>
      <c r="M185" s="95">
        <f>Input!$H$15</f>
        <v>0</v>
      </c>
      <c r="N185" s="84" t="e">
        <f>(L185*HLOOKUP($B$173,Input!$D$11:$M$15, 5, FALSE))+(M185-HLOOKUP($B$173,Input!$D$11:$M$15, 5, FALSE))</f>
        <v>#N/A</v>
      </c>
    </row>
    <row r="186" spans="1:14" s="1" customFormat="1" x14ac:dyDescent="0.25">
      <c r="A186" s="115">
        <v>12</v>
      </c>
      <c r="B186" s="60" t="s">
        <v>40</v>
      </c>
      <c r="C186" s="61">
        <f>IF($B$172 ='Contribution Structures'!$H$3,'Contribution Structures'!C15,IF($B$172='Contribution Structures'!$H$4,'Contribution Structures'!C38,IF($B$172='Contribution Structures'!$H$5,'Contribution Structures'!C61,IF($B$172='Contribution Structures'!$H$6,'Contribution Structures'!C84,IF($B$172='Contribution Structures'!$H$7,'Contribution Structures'!C107,IF($B$172='Contribution Structures'!$H$8,'Contribution Structures'!C130,IF($B$172='Contribution Structures'!$H$9,'Contribution Structures'!C153)))))))</f>
        <v>0.32</v>
      </c>
      <c r="D186" s="83">
        <f>Input!$H$12</f>
        <v>0</v>
      </c>
      <c r="E186" s="84" t="e">
        <f>(C186*HLOOKUP($B$173,Input!$D$11:$M$15, 2, FALSE))+(D186-HLOOKUP($B$173,Input!$D$11:$M$15, 2, FALSE))</f>
        <v>#N/A</v>
      </c>
      <c r="F186" s="61">
        <f>IF($B$172 ='Contribution Structures'!$H$3,'Contribution Structures'!D15,IF($B$172='Contribution Structures'!$H$4,'Contribution Structures'!D38,IF($B$172='Contribution Structures'!$H$5,'Contribution Structures'!D61,IF($B$172='Contribution Structures'!$H$6,'Contribution Structures'!D84,IF($B$172='Contribution Structures'!$H$7,'Contribution Structures'!D107,IF($B$172='Contribution Structures'!$H$8,'Contribution Structures'!D130,IF($B$172='Contribution Structures'!$H$9,'Contribution Structures'!D153)))))))</f>
        <v>0.26</v>
      </c>
      <c r="G186" s="83">
        <f>Input!$H$13</f>
        <v>0</v>
      </c>
      <c r="H186" s="84" t="e">
        <f>(F186*HLOOKUP($B$173,Input!$D$11:$M$15, 3, FALSE))+(G186-HLOOKUP($B$173,Input!$D$11:$M$15, 3, FALSE))</f>
        <v>#N/A</v>
      </c>
      <c r="I186" s="61">
        <f>IF($B$172 ='Contribution Structures'!$H$3,'Contribution Structures'!E15,IF($B$172='Contribution Structures'!$H$4,'Contribution Structures'!E38,IF($B$172='Contribution Structures'!$H$5,'Contribution Structures'!E61,IF($B$172='Contribution Structures'!$H$6,'Contribution Structures'!E84,IF($B$172='Contribution Structures'!$H$7,'Contribution Structures'!E107,IF($B$172='Contribution Structures'!$H$8,'Contribution Structures'!E130,IF($B$172='Contribution Structures'!$H$9,'Contribution Structures'!E153)))))))</f>
        <v>0.26</v>
      </c>
      <c r="J186" s="83">
        <f>Input!$H$14</f>
        <v>0</v>
      </c>
      <c r="K186" s="84" t="e">
        <f>(I186*HLOOKUP($B$173,Input!$D$11:$M$15, 4, FALSE))+(J186-HLOOKUP($B$173,Input!$D$11:$M$15, 4, FALSE))</f>
        <v>#N/A</v>
      </c>
      <c r="L186" s="61">
        <f>IF($B$172 ='Contribution Structures'!$H$3,'Contribution Structures'!F15,IF($B$172='Contribution Structures'!$H$4,'Contribution Structures'!F38,IF($B$172='Contribution Structures'!$H$5,'Contribution Structures'!F61,IF($B$172='Contribution Structures'!$H$6,'Contribution Structures'!F84,IF($B$172='Contribution Structures'!$H$7,'Contribution Structures'!F107,IF($B$172='Contribution Structures'!$H$8,'Contribution Structures'!F130,IF($B$172='Contribution Structures'!$H$9,'Contribution Structures'!F153)))))))</f>
        <v>0.22</v>
      </c>
      <c r="M186" s="95">
        <f>Input!$H$15</f>
        <v>0</v>
      </c>
      <c r="N186" s="84" t="e">
        <f>(L186*HLOOKUP($B$173,Input!$D$11:$M$15, 5, FALSE))+(M186-HLOOKUP($B$173,Input!$D$11:$M$15, 5, FALSE))</f>
        <v>#N/A</v>
      </c>
    </row>
    <row r="187" spans="1:14" s="1" customFormat="1" x14ac:dyDescent="0.25">
      <c r="A187" s="115">
        <v>13</v>
      </c>
      <c r="B187" s="60" t="s">
        <v>41</v>
      </c>
      <c r="C187" s="61">
        <f>IF($B$172 ='Contribution Structures'!$H$3,'Contribution Structures'!C16,IF($B$172='Contribution Structures'!$H$4,'Contribution Structures'!C39,IF($B$172='Contribution Structures'!$H$5,'Contribution Structures'!C62,IF($B$172='Contribution Structures'!$H$6,'Contribution Structures'!C85,IF($B$172='Contribution Structures'!$H$7,'Contribution Structures'!C108,IF($B$172='Contribution Structures'!$H$8,'Contribution Structures'!C131,IF($B$172='Contribution Structures'!$H$9,'Contribution Structures'!C154)))))))</f>
        <v>0.33</v>
      </c>
      <c r="D187" s="83">
        <f>Input!$H$12</f>
        <v>0</v>
      </c>
      <c r="E187" s="84" t="e">
        <f>(C187*HLOOKUP($B$173,Input!$D$11:$M$15, 2, FALSE))+(D187-HLOOKUP($B$173,Input!$D$11:$M$15, 2, FALSE))</f>
        <v>#N/A</v>
      </c>
      <c r="F187" s="61">
        <f>IF($B$172 ='Contribution Structures'!$H$3,'Contribution Structures'!D16,IF($B$172='Contribution Structures'!$H$4,'Contribution Structures'!D39,IF($B$172='Contribution Structures'!$H$5,'Contribution Structures'!D62,IF($B$172='Contribution Structures'!$H$6,'Contribution Structures'!D85,IF($B$172='Contribution Structures'!$H$7,'Contribution Structures'!D108,IF($B$172='Contribution Structures'!$H$8,'Contribution Structures'!D131,IF($B$172='Contribution Structures'!$H$9,'Contribution Structures'!D154)))))))</f>
        <v>0.27</v>
      </c>
      <c r="G187" s="83">
        <f>Input!$H$13</f>
        <v>0</v>
      </c>
      <c r="H187" s="84" t="e">
        <f>(F187*HLOOKUP($B$173,Input!$D$11:$M$15, 3, FALSE))+(G187-HLOOKUP($B$173,Input!$D$11:$M$15, 3, FALSE))</f>
        <v>#N/A</v>
      </c>
      <c r="I187" s="61">
        <f>IF($B$172 ='Contribution Structures'!$H$3,'Contribution Structures'!E16,IF($B$172='Contribution Structures'!$H$4,'Contribution Structures'!E39,IF($B$172='Contribution Structures'!$H$5,'Contribution Structures'!E62,IF($B$172='Contribution Structures'!$H$6,'Contribution Structures'!E85,IF($B$172='Contribution Structures'!$H$7,'Contribution Structures'!E108,IF($B$172='Contribution Structures'!$H$8,'Contribution Structures'!E131,IF($B$172='Contribution Structures'!$H$9,'Contribution Structures'!E154)))))))</f>
        <v>0.27</v>
      </c>
      <c r="J187" s="83">
        <f>Input!$H$14</f>
        <v>0</v>
      </c>
      <c r="K187" s="84" t="e">
        <f>(I187*HLOOKUP($B$173,Input!$D$11:$M$15, 4, FALSE))+(J187-HLOOKUP($B$173,Input!$D$11:$M$15, 4, FALSE))</f>
        <v>#N/A</v>
      </c>
      <c r="L187" s="61">
        <f>IF($B$172 ='Contribution Structures'!$H$3,'Contribution Structures'!F16,IF($B$172='Contribution Structures'!$H$4,'Contribution Structures'!F39,IF($B$172='Contribution Structures'!$H$5,'Contribution Structures'!F62,IF($B$172='Contribution Structures'!$H$6,'Contribution Structures'!F85,IF($B$172='Contribution Structures'!$H$7,'Contribution Structures'!F108,IF($B$172='Contribution Structures'!$H$8,'Contribution Structures'!F131,IF($B$172='Contribution Structures'!$H$9,'Contribution Structures'!F154)))))))</f>
        <v>0.23</v>
      </c>
      <c r="M187" s="95">
        <f>Input!$H$15</f>
        <v>0</v>
      </c>
      <c r="N187" s="84" t="e">
        <f>(L187*HLOOKUP($B$173,Input!$D$11:$M$15, 5, FALSE))+(M187-HLOOKUP($B$173,Input!$D$11:$M$15, 5, FALSE))</f>
        <v>#N/A</v>
      </c>
    </row>
    <row r="188" spans="1:14" s="1" customFormat="1" x14ac:dyDescent="0.25">
      <c r="A188" s="115">
        <v>14</v>
      </c>
      <c r="B188" s="60" t="s">
        <v>42</v>
      </c>
      <c r="C188" s="61">
        <f>IF($B$172 ='Contribution Structures'!$H$3,'Contribution Structures'!C17,IF($B$172='Contribution Structures'!$H$4,'Contribution Structures'!C40,IF($B$172='Contribution Structures'!$H$5,'Contribution Structures'!C63,IF($B$172='Contribution Structures'!$H$6,'Contribution Structures'!C86,IF($B$172='Contribution Structures'!$H$7,'Contribution Structures'!C109,IF($B$172='Contribution Structures'!$H$8,'Contribution Structures'!C132,IF($B$172='Contribution Structures'!$H$9,'Contribution Structures'!C155)))))))</f>
        <v>0.34</v>
      </c>
      <c r="D188" s="83">
        <f>Input!$H$12</f>
        <v>0</v>
      </c>
      <c r="E188" s="84" t="e">
        <f>(C188*HLOOKUP($B$173,Input!$D$11:$M$15, 2, FALSE))+(D188-HLOOKUP($B$173,Input!$D$11:$M$15, 2, FALSE))</f>
        <v>#N/A</v>
      </c>
      <c r="F188" s="61">
        <f>IF($B$172 ='Contribution Structures'!$H$3,'Contribution Structures'!D17,IF($B$172='Contribution Structures'!$H$4,'Contribution Structures'!D40,IF($B$172='Contribution Structures'!$H$5,'Contribution Structures'!D63,IF($B$172='Contribution Structures'!$H$6,'Contribution Structures'!D86,IF($B$172='Contribution Structures'!$H$7,'Contribution Structures'!D109,IF($B$172='Contribution Structures'!$H$8,'Contribution Structures'!D132,IF($B$172='Contribution Structures'!$H$9,'Contribution Structures'!D155)))))))</f>
        <v>0.28000000000000003</v>
      </c>
      <c r="G188" s="83">
        <f>Input!$H$13</f>
        <v>0</v>
      </c>
      <c r="H188" s="84" t="e">
        <f>(F188*HLOOKUP($B$173,Input!$D$11:$M$15, 3, FALSE))+(G188-HLOOKUP($B$173,Input!$D$11:$M$15, 3, FALSE))</f>
        <v>#N/A</v>
      </c>
      <c r="I188" s="61">
        <f>IF($B$172 ='Contribution Structures'!$H$3,'Contribution Structures'!E17,IF($B$172='Contribution Structures'!$H$4,'Contribution Structures'!E40,IF($B$172='Contribution Structures'!$H$5,'Contribution Structures'!E63,IF($B$172='Contribution Structures'!$H$6,'Contribution Structures'!E86,IF($B$172='Contribution Structures'!$H$7,'Contribution Structures'!E109,IF($B$172='Contribution Structures'!$H$8,'Contribution Structures'!E132,IF($B$172='Contribution Structures'!$H$9,'Contribution Structures'!E155)))))))</f>
        <v>0.28000000000000003</v>
      </c>
      <c r="J188" s="83">
        <f>Input!$H$14</f>
        <v>0</v>
      </c>
      <c r="K188" s="84" t="e">
        <f>(I188*HLOOKUP($B$173,Input!$D$11:$M$15, 4, FALSE))+(J188-HLOOKUP($B$173,Input!$D$11:$M$15, 4, FALSE))</f>
        <v>#N/A</v>
      </c>
      <c r="L188" s="61">
        <f>IF($B$172 ='Contribution Structures'!$H$3,'Contribution Structures'!F17,IF($B$172='Contribution Structures'!$H$4,'Contribution Structures'!F40,IF($B$172='Contribution Structures'!$H$5,'Contribution Structures'!F63,IF($B$172='Contribution Structures'!$H$6,'Contribution Structures'!F86,IF($B$172='Contribution Structures'!$H$7,'Contribution Structures'!F109,IF($B$172='Contribution Structures'!$H$8,'Contribution Structures'!F132,IF($B$172='Contribution Structures'!$H$9,'Contribution Structures'!F155)))))))</f>
        <v>0.24</v>
      </c>
      <c r="M188" s="95">
        <f>Input!$H$15</f>
        <v>0</v>
      </c>
      <c r="N188" s="84" t="e">
        <f>(L188*HLOOKUP($B$173,Input!$D$11:$M$15, 5, FALSE))+(M188-HLOOKUP($B$173,Input!$D$11:$M$15, 5, FALSE))</f>
        <v>#N/A</v>
      </c>
    </row>
    <row r="189" spans="1:14" s="1" customFormat="1" x14ac:dyDescent="0.25">
      <c r="A189" s="115">
        <v>15</v>
      </c>
      <c r="B189" s="60" t="s">
        <v>43</v>
      </c>
      <c r="C189" s="61">
        <f>IF($B$172 ='Contribution Structures'!$H$3,'Contribution Structures'!C18,IF($B$172='Contribution Structures'!$H$4,'Contribution Structures'!C41,IF($B$172='Contribution Structures'!$H$5,'Contribution Structures'!C64,IF($B$172='Contribution Structures'!$H$6,'Contribution Structures'!C87,IF($B$172='Contribution Structures'!$H$7,'Contribution Structures'!C110,IF($B$172='Contribution Structures'!$H$8,'Contribution Structures'!C133,IF($B$172='Contribution Structures'!$H$9,'Contribution Structures'!C156)))))))</f>
        <v>0.34</v>
      </c>
      <c r="D189" s="83">
        <f>Input!$H$12</f>
        <v>0</v>
      </c>
      <c r="E189" s="84" t="e">
        <f>(C189*HLOOKUP($B$173,Input!$D$11:$M$15, 2, FALSE))+(D189-HLOOKUP($B$173,Input!$D$11:$M$15, 2, FALSE))</f>
        <v>#N/A</v>
      </c>
      <c r="F189" s="61">
        <f>IF($B$172 ='Contribution Structures'!$H$3,'Contribution Structures'!D18,IF($B$172='Contribution Structures'!$H$4,'Contribution Structures'!D41,IF($B$172='Contribution Structures'!$H$5,'Contribution Structures'!D64,IF($B$172='Contribution Structures'!$H$6,'Contribution Structures'!D87,IF($B$172='Contribution Structures'!$H$7,'Contribution Structures'!D110,IF($B$172='Contribution Structures'!$H$8,'Contribution Structures'!D133,IF($B$172='Contribution Structures'!$H$9,'Contribution Structures'!D156)))))))</f>
        <v>0.3</v>
      </c>
      <c r="G189" s="83">
        <f>Input!$H$13</f>
        <v>0</v>
      </c>
      <c r="H189" s="84" t="e">
        <f>(F189*HLOOKUP($B$173,Input!$D$11:$M$15, 3, FALSE))+(G189-HLOOKUP($B$173,Input!$D$11:$M$15, 3, FALSE))</f>
        <v>#N/A</v>
      </c>
      <c r="I189" s="61">
        <f>IF($B$172 ='Contribution Structures'!$H$3,'Contribution Structures'!E18,IF($B$172='Contribution Structures'!$H$4,'Contribution Structures'!E41,IF($B$172='Contribution Structures'!$H$5,'Contribution Structures'!E64,IF($B$172='Contribution Structures'!$H$6,'Contribution Structures'!E87,IF($B$172='Contribution Structures'!$H$7,'Contribution Structures'!E110,IF($B$172='Contribution Structures'!$H$8,'Contribution Structures'!E133,IF($B$172='Contribution Structures'!$H$9,'Contribution Structures'!E156)))))))</f>
        <v>0.3</v>
      </c>
      <c r="J189" s="83">
        <f>Input!$H$14</f>
        <v>0</v>
      </c>
      <c r="K189" s="84" t="e">
        <f>(I189*HLOOKUP($B$173,Input!$D$11:$M$15, 4, FALSE))+(J189-HLOOKUP($B$173,Input!$D$11:$M$15, 4, FALSE))</f>
        <v>#N/A</v>
      </c>
      <c r="L189" s="61">
        <f>IF($B$172 ='Contribution Structures'!$H$3,'Contribution Structures'!F18,IF($B$172='Contribution Structures'!$H$4,'Contribution Structures'!F41,IF($B$172='Contribution Structures'!$H$5,'Contribution Structures'!F64,IF($B$172='Contribution Structures'!$H$6,'Contribution Structures'!F87,IF($B$172='Contribution Structures'!$H$7,'Contribution Structures'!F110,IF($B$172='Contribution Structures'!$H$8,'Contribution Structures'!F133,IF($B$172='Contribution Structures'!$H$9,'Contribution Structures'!F156)))))))</f>
        <v>0.26</v>
      </c>
      <c r="M189" s="95">
        <f>Input!$H$15</f>
        <v>0</v>
      </c>
      <c r="N189" s="84" t="e">
        <f>(L189*HLOOKUP($B$173,Input!$D$11:$M$15, 5, FALSE))+(M189-HLOOKUP($B$173,Input!$D$11:$M$15, 5, FALSE))</f>
        <v>#N/A</v>
      </c>
    </row>
    <row r="190" spans="1:14" s="1" customFormat="1" x14ac:dyDescent="0.25">
      <c r="A190" s="115">
        <v>16</v>
      </c>
      <c r="B190" s="62" t="s">
        <v>44</v>
      </c>
      <c r="C190" s="61">
        <f>IF($B$172 ='Contribution Structures'!$H$3,'Contribution Structures'!C19,IF($B$172='Contribution Structures'!$H$4,'Contribution Structures'!C42,IF($B$172='Contribution Structures'!$H$5,'Contribution Structures'!C65,IF($B$172='Contribution Structures'!$H$6,'Contribution Structures'!C88,IF($B$172='Contribution Structures'!$H$7,'Contribution Structures'!C111,IF($B$172='Contribution Structures'!$H$8,'Contribution Structures'!C134,IF($B$172='Contribution Structures'!$H$9,'Contribution Structures'!C157)))))))</f>
        <v>0.34</v>
      </c>
      <c r="D190" s="83">
        <f>Input!$H$12</f>
        <v>0</v>
      </c>
      <c r="E190" s="84" t="e">
        <f>(C190*HLOOKUP($B$173,Input!$D$11:$M$15, 2, FALSE))+(D190-HLOOKUP($B$173,Input!$D$11:$M$15, 2, FALSE))</f>
        <v>#N/A</v>
      </c>
      <c r="F190" s="61">
        <f>IF($B$172 ='Contribution Structures'!$H$3,'Contribution Structures'!D19,IF($B$172='Contribution Structures'!$H$4,'Contribution Structures'!D42,IF($B$172='Contribution Structures'!$H$5,'Contribution Structures'!D65,IF($B$172='Contribution Structures'!$H$6,'Contribution Structures'!D88,IF($B$172='Contribution Structures'!$H$7,'Contribution Structures'!D111,IF($B$172='Contribution Structures'!$H$8,'Contribution Structures'!D134,IF($B$172='Contribution Structures'!$H$9,'Contribution Structures'!D157)))))))</f>
        <v>0.3</v>
      </c>
      <c r="G190" s="83">
        <f>Input!$H$13</f>
        <v>0</v>
      </c>
      <c r="H190" s="84" t="e">
        <f>(F190*HLOOKUP($B$173,Input!$D$11:$M$15, 3, FALSE))+(G190-HLOOKUP($B$173,Input!$D$11:$M$15, 3, FALSE))</f>
        <v>#N/A</v>
      </c>
      <c r="I190" s="61">
        <f>IF($B$172 ='Contribution Structures'!$H$3,'Contribution Structures'!E19,IF($B$172='Contribution Structures'!$H$4,'Contribution Structures'!E42,IF($B$172='Contribution Structures'!$H$5,'Contribution Structures'!E65,IF($B$172='Contribution Structures'!$H$6,'Contribution Structures'!E88,IF($B$172='Contribution Structures'!$H$7,'Contribution Structures'!E111,IF($B$172='Contribution Structures'!$H$8,'Contribution Structures'!E134,IF($B$172='Contribution Structures'!$H$9,'Contribution Structures'!E157)))))))</f>
        <v>0.3</v>
      </c>
      <c r="J190" s="83">
        <f>Input!$H$14</f>
        <v>0</v>
      </c>
      <c r="K190" s="84" t="e">
        <f>(I190*HLOOKUP($B$173,Input!$D$11:$M$15, 4, FALSE))+(J190-HLOOKUP($B$173,Input!$D$11:$M$15, 4, FALSE))</f>
        <v>#N/A</v>
      </c>
      <c r="L190" s="61">
        <f>IF($B$172 ='Contribution Structures'!$H$3,'Contribution Structures'!F19,IF($B$172='Contribution Structures'!$H$4,'Contribution Structures'!F42,IF($B$172='Contribution Structures'!$H$5,'Contribution Structures'!F65,IF($B$172='Contribution Structures'!$H$6,'Contribution Structures'!F88,IF($B$172='Contribution Structures'!$H$7,'Contribution Structures'!F111,IF($B$172='Contribution Structures'!$H$8,'Contribution Structures'!F134,IF($B$172='Contribution Structures'!$H$9,'Contribution Structures'!F157)))))))</f>
        <v>0.28000000000000003</v>
      </c>
      <c r="M190" s="95">
        <f>Input!$H$15</f>
        <v>0</v>
      </c>
      <c r="N190" s="84" t="e">
        <f>(L190*HLOOKUP($B$173,Input!$D$11:$M$15, 5, FALSE))+(M190-HLOOKUP($B$173,Input!$D$11:$M$15, 5, FALSE))</f>
        <v>#N/A</v>
      </c>
    </row>
    <row r="191" spans="1:14" s="1" customFormat="1" x14ac:dyDescent="0.25">
      <c r="A191" s="115">
        <v>17</v>
      </c>
      <c r="B191" s="60" t="s">
        <v>45</v>
      </c>
      <c r="C191" s="61">
        <f>IF($B$172 ='Contribution Structures'!$H$3,'Contribution Structures'!C20,IF($B$172='Contribution Structures'!$H$4,'Contribution Structures'!C43,IF($B$172='Contribution Structures'!$H$5,'Contribution Structures'!C66,IF($B$172='Contribution Structures'!$H$6,'Contribution Structures'!C89,IF($B$172='Contribution Structures'!$H$7,'Contribution Structures'!C112,IF($B$172='Contribution Structures'!$H$8,'Contribution Structures'!C135,IF($B$172='Contribution Structures'!$H$9,'Contribution Structures'!C158)))))))</f>
        <v>0.35</v>
      </c>
      <c r="D191" s="83">
        <f>Input!$H$12</f>
        <v>0</v>
      </c>
      <c r="E191" s="84" t="e">
        <f>(C191*HLOOKUP($B$173,Input!$D$11:$M$15, 2, FALSE))+(D191-HLOOKUP($B$173,Input!$D$11:$M$15, 2, FALSE))</f>
        <v>#N/A</v>
      </c>
      <c r="F191" s="61">
        <f>IF($B$172 ='Contribution Structures'!$H$3,'Contribution Structures'!D20,IF($B$172='Contribution Structures'!$H$4,'Contribution Structures'!D43,IF($B$172='Contribution Structures'!$H$5,'Contribution Structures'!D66,IF($B$172='Contribution Structures'!$H$6,'Contribution Structures'!D89,IF($B$172='Contribution Structures'!$H$7,'Contribution Structures'!D112,IF($B$172='Contribution Structures'!$H$8,'Contribution Structures'!D135,IF($B$172='Contribution Structures'!$H$9,'Contribution Structures'!D158)))))))</f>
        <v>0.3</v>
      </c>
      <c r="G191" s="83">
        <f>Input!$H$13</f>
        <v>0</v>
      </c>
      <c r="H191" s="84" t="e">
        <f>(F191*HLOOKUP($B$173,Input!$D$11:$M$15, 3, FALSE))+(G191-HLOOKUP($B$173,Input!$D$11:$M$15, 3, FALSE))</f>
        <v>#N/A</v>
      </c>
      <c r="I191" s="61">
        <f>IF($B$172 ='Contribution Structures'!$H$3,'Contribution Structures'!E20,IF($B$172='Contribution Structures'!$H$4,'Contribution Structures'!E43,IF($B$172='Contribution Structures'!$H$5,'Contribution Structures'!E66,IF($B$172='Contribution Structures'!$H$6,'Contribution Structures'!E89,IF($B$172='Contribution Structures'!$H$7,'Contribution Structures'!E112,IF($B$172='Contribution Structures'!$H$8,'Contribution Structures'!E135,IF($B$172='Contribution Structures'!$H$9,'Contribution Structures'!E158)))))))</f>
        <v>0.3</v>
      </c>
      <c r="J191" s="83">
        <f>Input!$H$14</f>
        <v>0</v>
      </c>
      <c r="K191" s="84" t="e">
        <f>(I191*HLOOKUP($B$173,Input!$D$11:$M$15, 4, FALSE))+(J191-HLOOKUP($B$173,Input!$D$11:$M$15, 4, FALSE))</f>
        <v>#N/A</v>
      </c>
      <c r="L191" s="61">
        <f>IF($B$172 ='Contribution Structures'!$H$3,'Contribution Structures'!F20,IF($B$172='Contribution Structures'!$H$4,'Contribution Structures'!F43,IF($B$172='Contribution Structures'!$H$5,'Contribution Structures'!F66,IF($B$172='Contribution Structures'!$H$6,'Contribution Structures'!F89,IF($B$172='Contribution Structures'!$H$7,'Contribution Structures'!F112,IF($B$172='Contribution Structures'!$H$8,'Contribution Structures'!F135,IF($B$172='Contribution Structures'!$H$9,'Contribution Structures'!F158)))))))</f>
        <v>0.28999999999999998</v>
      </c>
      <c r="M191" s="95">
        <f>Input!$H$15</f>
        <v>0</v>
      </c>
      <c r="N191" s="84" t="e">
        <f>(L191*HLOOKUP($B$173,Input!$D$11:$M$15, 5, FALSE))+(M191-HLOOKUP($B$173,Input!$D$11:$M$15, 5, FALSE))</f>
        <v>#N/A</v>
      </c>
    </row>
    <row r="192" spans="1:14" s="1" customFormat="1" x14ac:dyDescent="0.25">
      <c r="A192" s="115">
        <v>18</v>
      </c>
      <c r="B192" s="60" t="s">
        <v>46</v>
      </c>
      <c r="C192" s="61">
        <f>IF($B$172 ='Contribution Structures'!$H$3,'Contribution Structures'!C21,IF($B$172='Contribution Structures'!$H$4,'Contribution Structures'!C44,IF($B$172='Contribution Structures'!$H$5,'Contribution Structures'!C67,IF($B$172='Contribution Structures'!$H$6,'Contribution Structures'!C90,IF($B$172='Contribution Structures'!$H$7,'Contribution Structures'!C113,IF($B$172='Contribution Structures'!$H$8,'Contribution Structures'!C136,IF($B$172='Contribution Structures'!$H$9,'Contribution Structures'!C159)))))))</f>
        <v>0.35</v>
      </c>
      <c r="D192" s="83">
        <f>Input!$H$12</f>
        <v>0</v>
      </c>
      <c r="E192" s="84" t="e">
        <f>(C192*HLOOKUP($B$173,Input!$D$11:$M$15, 2, FALSE))+(D192-HLOOKUP($B$173,Input!$D$11:$M$15, 2, FALSE))</f>
        <v>#N/A</v>
      </c>
      <c r="F192" s="61">
        <f>IF($B$172 ='Contribution Structures'!$H$3,'Contribution Structures'!D21,IF($B$172='Contribution Structures'!$H$4,'Contribution Structures'!D44,IF($B$172='Contribution Structures'!$H$5,'Contribution Structures'!D67,IF($B$172='Contribution Structures'!$H$6,'Contribution Structures'!D90,IF($B$172='Contribution Structures'!$H$7,'Contribution Structures'!D113,IF($B$172='Contribution Structures'!$H$8,'Contribution Structures'!D136,IF($B$172='Contribution Structures'!$H$9,'Contribution Structures'!D159)))))))</f>
        <v>0.35</v>
      </c>
      <c r="G192" s="83">
        <f>Input!$H$13</f>
        <v>0</v>
      </c>
      <c r="H192" s="84" t="e">
        <f>(F192*HLOOKUP($B$173,Input!$D$11:$M$15, 3, FALSE))+(G192-HLOOKUP($B$173,Input!$D$11:$M$15, 3, FALSE))</f>
        <v>#N/A</v>
      </c>
      <c r="I192" s="61">
        <f>IF($B$172 ='Contribution Structures'!$H$3,'Contribution Structures'!E21,IF($B$172='Contribution Structures'!$H$4,'Contribution Structures'!E44,IF($B$172='Contribution Structures'!$H$5,'Contribution Structures'!E67,IF($B$172='Contribution Structures'!$H$6,'Contribution Structures'!E90,IF($B$172='Contribution Structures'!$H$7,'Contribution Structures'!E113,IF($B$172='Contribution Structures'!$H$8,'Contribution Structures'!E136,IF($B$172='Contribution Structures'!$H$9,'Contribution Structures'!E159)))))))</f>
        <v>0.35</v>
      </c>
      <c r="J192" s="83">
        <f>Input!$H$14</f>
        <v>0</v>
      </c>
      <c r="K192" s="84" t="e">
        <f>(I192*HLOOKUP($B$173,Input!$D$11:$M$15, 4, FALSE))+(J192-HLOOKUP($B$173,Input!$D$11:$M$15, 4, FALSE))</f>
        <v>#N/A</v>
      </c>
      <c r="L192" s="61">
        <f>IF($B$172 ='Contribution Structures'!$H$3,'Contribution Structures'!F21,IF($B$172='Contribution Structures'!$H$4,'Contribution Structures'!F44,IF($B$172='Contribution Structures'!$H$5,'Contribution Structures'!F67,IF($B$172='Contribution Structures'!$H$6,'Contribution Structures'!F90,IF($B$172='Contribution Structures'!$H$7,'Contribution Structures'!F113,IF($B$172='Contribution Structures'!$H$8,'Contribution Structures'!F136,IF($B$172='Contribution Structures'!$H$9,'Contribution Structures'!F159)))))))</f>
        <v>0.32</v>
      </c>
      <c r="M192" s="95">
        <f>Input!$H$15</f>
        <v>0</v>
      </c>
      <c r="N192" s="84" t="e">
        <f>(L192*HLOOKUP($B$173,Input!$D$11:$M$15, 5, FALSE))+(M192-HLOOKUP($B$173,Input!$D$11:$M$15, 5, FALSE))</f>
        <v>#N/A</v>
      </c>
    </row>
    <row r="193" spans="1:14" s="1" customFormat="1" x14ac:dyDescent="0.25">
      <c r="A193" s="115">
        <v>19</v>
      </c>
      <c r="B193" s="60" t="s">
        <v>47</v>
      </c>
      <c r="C193" s="61">
        <f>IF($B$172 ='Contribution Structures'!$H$3,'Contribution Structures'!C22,IF($B$172='Contribution Structures'!$H$4,'Contribution Structures'!C45,IF($B$172='Contribution Structures'!$H$5,'Contribution Structures'!C68,IF($B$172='Contribution Structures'!$H$6,'Contribution Structures'!C91,IF($B$172='Contribution Structures'!$H$7,'Contribution Structures'!C114,IF($B$172='Contribution Structures'!$H$8,'Contribution Structures'!C137,IF($B$172='Contribution Structures'!$H$9,'Contribution Structures'!C160)))))))</f>
        <v>0.35</v>
      </c>
      <c r="D193" s="83">
        <f>Input!$H$12</f>
        <v>0</v>
      </c>
      <c r="E193" s="84" t="e">
        <f>(C193*HLOOKUP($B$173,Input!$D$11:$M$15, 2, FALSE))+(D193-HLOOKUP($B$173,Input!$D$11:$M$15, 2, FALSE))</f>
        <v>#N/A</v>
      </c>
      <c r="F193" s="61">
        <f>IF($B$172 ='Contribution Structures'!$H$3,'Contribution Structures'!D22,IF($B$172='Contribution Structures'!$H$4,'Contribution Structures'!D45,IF($B$172='Contribution Structures'!$H$5,'Contribution Structures'!D68,IF($B$172='Contribution Structures'!$H$6,'Contribution Structures'!D91,IF($B$172='Contribution Structures'!$H$7,'Contribution Structures'!D114,IF($B$172='Contribution Structures'!$H$8,'Contribution Structures'!D137,IF($B$172='Contribution Structures'!$H$9,'Contribution Structures'!D160)))))))</f>
        <v>0.35</v>
      </c>
      <c r="G193" s="83">
        <f>Input!$H$13</f>
        <v>0</v>
      </c>
      <c r="H193" s="84" t="e">
        <f>(F193*HLOOKUP($B$173,Input!$D$11:$M$15, 3, FALSE))+(G193-HLOOKUP($B$173,Input!$D$11:$M$15, 3, FALSE))</f>
        <v>#N/A</v>
      </c>
      <c r="I193" s="61">
        <f>IF($B$172 ='Contribution Structures'!$H$3,'Contribution Structures'!E22,IF($B$172='Contribution Structures'!$H$4,'Contribution Structures'!E45,IF($B$172='Contribution Structures'!$H$5,'Contribution Structures'!E68,IF($B$172='Contribution Structures'!$H$6,'Contribution Structures'!E91,IF($B$172='Contribution Structures'!$H$7,'Contribution Structures'!E114,IF($B$172='Contribution Structures'!$H$8,'Contribution Structures'!E137,IF($B$172='Contribution Structures'!$H$9,'Contribution Structures'!E160)))))))</f>
        <v>0.35</v>
      </c>
      <c r="J193" s="83">
        <f>Input!$H$14</f>
        <v>0</v>
      </c>
      <c r="K193" s="84" t="e">
        <f>(I193*HLOOKUP($B$173,Input!$D$11:$M$15, 4, FALSE))+(J193-HLOOKUP($B$173,Input!$D$11:$M$15, 4, FALSE))</f>
        <v>#N/A</v>
      </c>
      <c r="L193" s="61">
        <f>IF($B$172 ='Contribution Structures'!$H$3,'Contribution Structures'!F22,IF($B$172='Contribution Structures'!$H$4,'Contribution Structures'!F45,IF($B$172='Contribution Structures'!$H$5,'Contribution Structures'!F68,IF($B$172='Contribution Structures'!$H$6,'Contribution Structures'!F91,IF($B$172='Contribution Structures'!$H$7,'Contribution Structures'!F114,IF($B$172='Contribution Structures'!$H$8,'Contribution Structures'!F137,IF($B$172='Contribution Structures'!$H$9,'Contribution Structures'!F160)))))))</f>
        <v>0.32</v>
      </c>
      <c r="M193" s="95">
        <f>Input!$H$15</f>
        <v>0</v>
      </c>
      <c r="N193" s="84" t="e">
        <f>(L193*HLOOKUP($B$173,Input!$D$11:$M$15, 5, FALSE))+(M193-HLOOKUP($B$173,Input!$D$11:$M$15, 5, FALSE))</f>
        <v>#N/A</v>
      </c>
    </row>
    <row r="194" spans="1:14" s="1" customFormat="1" ht="15.75" thickBot="1" x14ac:dyDescent="0.3">
      <c r="A194" s="115">
        <v>20</v>
      </c>
      <c r="B194" s="63" t="s">
        <v>48</v>
      </c>
      <c r="C194" s="64">
        <f>IF($B$172 ='Contribution Structures'!$H$3,'Contribution Structures'!C23,IF($B$172='Contribution Structures'!$H$4,'Contribution Structures'!C46,IF($B$172='Contribution Structures'!$H$5,'Contribution Structures'!C69,IF($B$172='Contribution Structures'!$H$6,'Contribution Structures'!C92,IF($B$172='Contribution Structures'!$H$7,'Contribution Structures'!C115,IF($B$172='Contribution Structures'!$H$8,'Contribution Structures'!C138,IF($B$172='Contribution Structures'!$H$9,'Contribution Structures'!C161)))))))</f>
        <v>0.35</v>
      </c>
      <c r="D194" s="88">
        <f>Input!$H$12</f>
        <v>0</v>
      </c>
      <c r="E194" s="89" t="e">
        <f>(C194*HLOOKUP($B$173,Input!$D$11:$M$15, 2, FALSE))+(D194-HLOOKUP($B$173,Input!$D$11:$M$15, 2, FALSE))</f>
        <v>#N/A</v>
      </c>
      <c r="F194" s="64">
        <f>IF($B$172 ='Contribution Structures'!$H$3,'Contribution Structures'!D23,IF($B$172='Contribution Structures'!$H$4,'Contribution Structures'!D46,IF($B$172='Contribution Structures'!$H$5,'Contribution Structures'!D69,IF($B$172='Contribution Structures'!$H$6,'Contribution Structures'!D92,IF($B$172='Contribution Structures'!$H$7,'Contribution Structures'!D115,IF($B$172='Contribution Structures'!$H$8,'Contribution Structures'!D138,IF($B$172='Contribution Structures'!$H$9,'Contribution Structures'!D161)))))))</f>
        <v>0.35</v>
      </c>
      <c r="G194" s="88">
        <f>Input!$H$13</f>
        <v>0</v>
      </c>
      <c r="H194" s="89" t="e">
        <f>(F194*HLOOKUP($B$173,Input!$D$11:$M$15, 3, FALSE))+(G194-HLOOKUP($B$173,Input!$D$11:$M$15, 3, FALSE))</f>
        <v>#N/A</v>
      </c>
      <c r="I194" s="64">
        <f>IF($B$172 ='Contribution Structures'!$H$3,'Contribution Structures'!E23,IF($B$172='Contribution Structures'!$H$4,'Contribution Structures'!E46,IF($B$172='Contribution Structures'!$H$5,'Contribution Structures'!E69,IF($B$172='Contribution Structures'!$H$6,'Contribution Structures'!E92,IF($B$172='Contribution Structures'!$H$7,'Contribution Structures'!E115,IF($B$172='Contribution Structures'!$H$8,'Contribution Structures'!E138,IF($B$172='Contribution Structures'!$H$9,'Contribution Structures'!E161)))))))</f>
        <v>0.35</v>
      </c>
      <c r="J194" s="88">
        <f>Input!$H$14</f>
        <v>0</v>
      </c>
      <c r="K194" s="89" t="e">
        <f>(I194*HLOOKUP($B$173,Input!$D$11:$M$15, 4, FALSE))+(J194-HLOOKUP($B$173,Input!$D$11:$M$15, 4, FALSE))</f>
        <v>#N/A</v>
      </c>
      <c r="L194" s="64">
        <f>IF($B$172 ='Contribution Structures'!$H$3,'Contribution Structures'!F23,IF($B$172='Contribution Structures'!$H$4,'Contribution Structures'!F46,IF($B$172='Contribution Structures'!$H$5,'Contribution Structures'!F69,IF($B$172='Contribution Structures'!$H$6,'Contribution Structures'!F92,IF($B$172='Contribution Structures'!$H$7,'Contribution Structures'!F115,IF($B$172='Contribution Structures'!$H$8,'Contribution Structures'!F138,IF($B$172='Contribution Structures'!$H$9,'Contribution Structures'!F161)))))))</f>
        <v>0.35</v>
      </c>
      <c r="M194" s="97">
        <f>Input!$H$15</f>
        <v>0</v>
      </c>
      <c r="N194" s="89" t="e">
        <f>(L194*HLOOKUP($B$173,Input!$D$11:$M$15, 5, FALSE))+(M194-HLOOKUP($B$173,Input!$D$11:$M$15, 5, FALSE))</f>
        <v>#N/A</v>
      </c>
    </row>
    <row r="195" spans="1:14" s="1" customFormat="1" ht="15.75" thickBot="1" x14ac:dyDescent="0.3">
      <c r="A195" s="114"/>
    </row>
    <row r="196" spans="1:14" s="1" customFormat="1" ht="22.5" customHeight="1" thickBot="1" x14ac:dyDescent="0.3">
      <c r="A196" s="125" t="s">
        <v>4</v>
      </c>
      <c r="B196" s="101">
        <f>Input!I11</f>
        <v>0</v>
      </c>
    </row>
    <row r="197" spans="1:14" s="1" customFormat="1" ht="26.1" customHeight="1" thickBot="1" x14ac:dyDescent="0.3">
      <c r="A197" s="126" t="s">
        <v>80</v>
      </c>
      <c r="B197" s="116" t="s">
        <v>77</v>
      </c>
    </row>
    <row r="198" spans="1:14" s="1" customFormat="1" ht="29.45" customHeight="1" thickBot="1" x14ac:dyDescent="0.3">
      <c r="A198" s="127" t="s">
        <v>82</v>
      </c>
      <c r="B198" s="117" t="s">
        <v>132</v>
      </c>
      <c r="C198" s="146" t="s">
        <v>12</v>
      </c>
      <c r="D198" s="147"/>
      <c r="E198" s="148"/>
      <c r="F198" s="146" t="s">
        <v>13</v>
      </c>
      <c r="G198" s="147"/>
      <c r="H198" s="148"/>
      <c r="I198" s="146" t="s">
        <v>14</v>
      </c>
      <c r="J198" s="147"/>
      <c r="K198" s="148"/>
      <c r="L198" s="146" t="s">
        <v>15</v>
      </c>
      <c r="M198" s="147"/>
      <c r="N198" s="148"/>
    </row>
    <row r="199" spans="1:14" s="1" customFormat="1" ht="26.25" thickBot="1" x14ac:dyDescent="0.3">
      <c r="A199" s="115" t="s">
        <v>16</v>
      </c>
      <c r="B199" s="55" t="s">
        <v>17</v>
      </c>
      <c r="C199" s="56" t="s">
        <v>18</v>
      </c>
      <c r="D199" s="72" t="s">
        <v>19</v>
      </c>
      <c r="E199" s="73" t="s">
        <v>20</v>
      </c>
      <c r="F199" s="56" t="s">
        <v>18</v>
      </c>
      <c r="G199" s="72" t="s">
        <v>19</v>
      </c>
      <c r="H199" s="73" t="s">
        <v>20</v>
      </c>
      <c r="I199" s="56" t="s">
        <v>18</v>
      </c>
      <c r="J199" s="72" t="s">
        <v>19</v>
      </c>
      <c r="K199" s="73" t="s">
        <v>20</v>
      </c>
      <c r="L199" s="56" t="s">
        <v>18</v>
      </c>
      <c r="M199" s="74" t="s">
        <v>19</v>
      </c>
      <c r="N199" s="75" t="s">
        <v>20</v>
      </c>
    </row>
    <row r="200" spans="1:14" s="1" customFormat="1" ht="13.5" customHeight="1" x14ac:dyDescent="0.25">
      <c r="A200" s="115">
        <v>1</v>
      </c>
      <c r="B200" s="91" t="s">
        <v>29</v>
      </c>
      <c r="C200" s="92">
        <f>IF($B$197 ='Contribution Structures'!$H$3,'Contribution Structures'!C4,IF($B$197='Contribution Structures'!$H$4,'Contribution Structures'!C27,IF($B$197='Contribution Structures'!$H$5,'Contribution Structures'!C50,IF($B$197='Contribution Structures'!$H$6,'Contribution Structures'!C73,IF($B$197='Contribution Structures'!$H$7,'Contribution Structures'!C96,IF($B$197='Contribution Structures'!$H$8,'Contribution Structures'!C119,IF($B$197='Contribution Structures'!$H$9,'Contribution Structures'!C142)))))))</f>
        <v>4.4999999999999998E-2</v>
      </c>
      <c r="D200" s="78">
        <f>Input!$I$12</f>
        <v>0</v>
      </c>
      <c r="E200" s="79" t="e">
        <f>(C200*HLOOKUP($B$198,Input!$D$11:$M$15, 2, FALSE))+(D200-HLOOKUP($B$198,Input!$D$11:$M$15, 2, FALSE))</f>
        <v>#N/A</v>
      </c>
      <c r="F200" s="92">
        <f>IF($B$197 ='Contribution Structures'!$H$3,'Contribution Structures'!D4,IF($B$197='Contribution Structures'!$H$4,'Contribution Structures'!D27,IF($B$197='Contribution Structures'!$H$5,'Contribution Structures'!D50,IF($B$197='Contribution Structures'!$H$6,'Contribution Structures'!D73,IF($B$197='Contribution Structures'!$H$7,'Contribution Structures'!D96,IF($B$197='Contribution Structures'!$H$8,'Contribution Structures'!D119,IF($B$197='Contribution Structures'!$H$9,'Contribution Structures'!D142)))))))</f>
        <v>3.5000000000000003E-2</v>
      </c>
      <c r="G200" s="78">
        <f>Input!$I$13</f>
        <v>0</v>
      </c>
      <c r="H200" s="79" t="e">
        <f>(F200*HLOOKUP($B$198,Input!$D$11:$M$15, 3, FALSE))+(G200-HLOOKUP($B$198,Input!$D$11:$M$15, 3, FALSE))</f>
        <v>#N/A</v>
      </c>
      <c r="I200" s="92">
        <f>IF($B$197 ='Contribution Structures'!$H$3,'Contribution Structures'!E4,IF($B$197='Contribution Structures'!$H$4,'Contribution Structures'!E27,IF($B$197='Contribution Structures'!$H$5,'Contribution Structures'!E50,IF($B$197='Contribution Structures'!$H$6,'Contribution Structures'!E73,IF($B$197='Contribution Structures'!$H$7,'Contribution Structures'!E96,IF($B$197='Contribution Structures'!$H$8,'Contribution Structures'!E119,IF($B$197='Contribution Structures'!$H$9,'Contribution Structures'!E142)))))))</f>
        <v>3.5000000000000003E-2</v>
      </c>
      <c r="J200" s="78">
        <f>Input!$I$14</f>
        <v>0</v>
      </c>
      <c r="K200" s="79" t="e">
        <f>(I200*HLOOKUP($B$198,Input!$D$11:$M$15, 4, FALSE))+(J200-HLOOKUP($B$198,Input!$D$11:$M$15, 4, FALSE))</f>
        <v>#N/A</v>
      </c>
      <c r="L200" s="92">
        <f>IF($B$197 ='Contribution Structures'!$H$3,'Contribution Structures'!F4,IF($B$197='Contribution Structures'!$H$4,'Contribution Structures'!F27,IF($B$197='Contribution Structures'!$H$5,'Contribution Structures'!F50,IF($B$197='Contribution Structures'!$H$6,'Contribution Structures'!F73,IF($B$197='Contribution Structures'!$H$7,'Contribution Structures'!F96,IF($B$197='Contribution Structures'!$H$8,'Contribution Structures'!F119,IF($B$197='Contribution Structures'!$H$9,'Contribution Structures'!F142)))))))</f>
        <v>0.03</v>
      </c>
      <c r="M200" s="93">
        <f>Input!$I$15</f>
        <v>0</v>
      </c>
      <c r="N200" s="79" t="e">
        <f>(L200*HLOOKUP($B$198,Input!$D$11:$M$15, 5, FALSE))+(M200-HLOOKUP($B$198,Input!$D$11:$M$15, 5, FALSE))</f>
        <v>#N/A</v>
      </c>
    </row>
    <row r="201" spans="1:14" s="1" customFormat="1" ht="13.5" customHeight="1" x14ac:dyDescent="0.25">
      <c r="A201" s="115">
        <v>2</v>
      </c>
      <c r="B201" s="60" t="s">
        <v>30</v>
      </c>
      <c r="C201" s="61">
        <f>IF($B$197 ='Contribution Structures'!$H$3,'Contribution Structures'!C5,IF($B$197='Contribution Structures'!$H$4,'Contribution Structures'!C28,IF($B$197='Contribution Structures'!$H$5,'Contribution Structures'!C51,IF($B$197='Contribution Structures'!$H$6,'Contribution Structures'!C74,IF($B$197='Contribution Structures'!$H$7,'Contribution Structures'!C97,IF($B$197='Contribution Structures'!$H$8,'Contribution Structures'!C120,IF($B$197='Contribution Structures'!$H$9,'Contribution Structures'!C143)))))))</f>
        <v>5.5E-2</v>
      </c>
      <c r="D201" s="83">
        <f>Input!$I$12</f>
        <v>0</v>
      </c>
      <c r="E201" s="84" t="e">
        <f>(C201*HLOOKUP($B$198,Input!$D$11:$M$15, 2, FALSE))+(D201-HLOOKUP($B$198,Input!$D$11:$M$15, 2, FALSE))</f>
        <v>#N/A</v>
      </c>
      <c r="F201" s="61">
        <f>IF($B$197 ='Contribution Structures'!$H$3,'Contribution Structures'!D5,IF($B$197='Contribution Structures'!$H$4,'Contribution Structures'!D28,IF($B$197='Contribution Structures'!$H$5,'Contribution Structures'!D51,IF($B$197='Contribution Structures'!$H$6,'Contribution Structures'!D74,IF($B$197='Contribution Structures'!$H$7,'Contribution Structures'!D97,IF($B$197='Contribution Structures'!$H$8,'Contribution Structures'!D120,IF($B$197='Contribution Structures'!$H$9,'Contribution Structures'!D143)))))))</f>
        <v>3.5000000000000003E-2</v>
      </c>
      <c r="G201" s="83">
        <f>Input!$I$13</f>
        <v>0</v>
      </c>
      <c r="H201" s="84" t="e">
        <f>(F201*HLOOKUP($B$198,Input!$D$11:$M$15, 3, FALSE))+(G201-HLOOKUP($B$198,Input!$D$11:$M$15, 3, FALSE))</f>
        <v>#N/A</v>
      </c>
      <c r="I201" s="61">
        <f>IF($B$197 ='Contribution Structures'!$H$3,'Contribution Structures'!E5,IF($B$197='Contribution Structures'!$H$4,'Contribution Structures'!E28,IF($B$197='Contribution Structures'!$H$5,'Contribution Structures'!E51,IF($B$197='Contribution Structures'!$H$6,'Contribution Structures'!E74,IF($B$197='Contribution Structures'!$H$7,'Contribution Structures'!E97,IF($B$197='Contribution Structures'!$H$8,'Contribution Structures'!E120,IF($B$197='Contribution Structures'!$H$9,'Contribution Structures'!E143)))))))</f>
        <v>3.5000000000000003E-2</v>
      </c>
      <c r="J201" s="83">
        <f>Input!$I$14</f>
        <v>0</v>
      </c>
      <c r="K201" s="84" t="e">
        <f>(I201*HLOOKUP($B$198,Input!$D$11:$M$15, 4, FALSE))+(J201-HLOOKUP($B$198,Input!$D$11:$M$15, 4, FALSE))</f>
        <v>#N/A</v>
      </c>
      <c r="L201" s="61">
        <f>IF($B$197 ='Contribution Structures'!$H$3,'Contribution Structures'!F5,IF($B$197='Contribution Structures'!$H$4,'Contribution Structures'!F28,IF($B$197='Contribution Structures'!$H$5,'Contribution Structures'!F51,IF($B$197='Contribution Structures'!$H$6,'Contribution Structures'!F74,IF($B$197='Contribution Structures'!$H$7,'Contribution Structures'!F97,IF($B$197='Contribution Structures'!$H$8,'Contribution Structures'!F120,IF($B$197='Contribution Structures'!$H$9,'Contribution Structures'!F143)))))))</f>
        <v>0.03</v>
      </c>
      <c r="M201" s="95">
        <f>Input!$I$15</f>
        <v>0</v>
      </c>
      <c r="N201" s="84" t="e">
        <f>(L201*HLOOKUP($B$198,Input!$D$11:$M$15, 5, FALSE))+(M201-HLOOKUP($B$198,Input!$D$11:$M$15, 5, FALSE))</f>
        <v>#N/A</v>
      </c>
    </row>
    <row r="202" spans="1:14" s="1" customFormat="1" ht="13.5" customHeight="1" x14ac:dyDescent="0.25">
      <c r="A202" s="115">
        <v>3</v>
      </c>
      <c r="B202" s="60" t="s">
        <v>31</v>
      </c>
      <c r="C202" s="61">
        <f>IF($B$197 ='Contribution Structures'!$H$3,'Contribution Structures'!C6,IF($B$197='Contribution Structures'!$H$4,'Contribution Structures'!C29,IF($B$197='Contribution Structures'!$H$5,'Contribution Structures'!C52,IF($B$197='Contribution Structures'!$H$6,'Contribution Structures'!C75,IF($B$197='Contribution Structures'!$H$7,'Contribution Structures'!C98,IF($B$197='Contribution Structures'!$H$8,'Contribution Structures'!C121,IF($B$197='Contribution Structures'!$H$9,'Contribution Structures'!C144)))))))</f>
        <v>7.4999999999999997E-2</v>
      </c>
      <c r="D202" s="83">
        <f>Input!$I$12</f>
        <v>0</v>
      </c>
      <c r="E202" s="84" t="e">
        <f>(C202*HLOOKUP($B$198,Input!$D$11:$M$15, 2, FALSE))+(D202-HLOOKUP($B$198,Input!$D$11:$M$15, 2, FALSE))</f>
        <v>#N/A</v>
      </c>
      <c r="F202" s="61">
        <f>IF($B$197 ='Contribution Structures'!$H$3,'Contribution Structures'!D6,IF($B$197='Contribution Structures'!$H$4,'Contribution Structures'!D29,IF($B$197='Contribution Structures'!$H$5,'Contribution Structures'!D52,IF($B$197='Contribution Structures'!$H$6,'Contribution Structures'!D75,IF($B$197='Contribution Structures'!$H$7,'Contribution Structures'!D98,IF($B$197='Contribution Structures'!$H$8,'Contribution Structures'!D121,IF($B$197='Contribution Structures'!$H$9,'Contribution Structures'!D144)))))))</f>
        <v>4.4999999999999998E-2</v>
      </c>
      <c r="G202" s="83">
        <f>Input!$I$13</f>
        <v>0</v>
      </c>
      <c r="H202" s="84" t="e">
        <f>(F202*HLOOKUP($B$198,Input!$D$11:$M$15, 3, FALSE))+(G202-HLOOKUP($B$198,Input!$D$11:$M$15, 3, FALSE))</f>
        <v>#N/A</v>
      </c>
      <c r="I202" s="61">
        <f>IF($B$197 ='Contribution Structures'!$H$3,'Contribution Structures'!E6,IF($B$197='Contribution Structures'!$H$4,'Contribution Structures'!E29,IF($B$197='Contribution Structures'!$H$5,'Contribution Structures'!E52,IF($B$197='Contribution Structures'!$H$6,'Contribution Structures'!E75,IF($B$197='Contribution Structures'!$H$7,'Contribution Structures'!E98,IF($B$197='Contribution Structures'!$H$8,'Contribution Structures'!E121,IF($B$197='Contribution Structures'!$H$9,'Contribution Structures'!E144)))))))</f>
        <v>4.4999999999999998E-2</v>
      </c>
      <c r="J202" s="83">
        <f>Input!$I$14</f>
        <v>0</v>
      </c>
      <c r="K202" s="84" t="e">
        <f>(I202*HLOOKUP($B$198,Input!$D$11:$M$15, 4, FALSE))+(J202-HLOOKUP($B$198,Input!$D$11:$M$15, 4, FALSE))</f>
        <v>#N/A</v>
      </c>
      <c r="L202" s="61">
        <f>IF($B$197 ='Contribution Structures'!$H$3,'Contribution Structures'!F6,IF($B$197='Contribution Structures'!$H$4,'Contribution Structures'!F29,IF($B$197='Contribution Structures'!$H$5,'Contribution Structures'!F52,IF($B$197='Contribution Structures'!$H$6,'Contribution Structures'!F75,IF($B$197='Contribution Structures'!$H$7,'Contribution Structures'!F98,IF($B$197='Contribution Structures'!$H$8,'Contribution Structures'!F121,IF($B$197='Contribution Structures'!$H$9,'Contribution Structures'!F144)))))))</f>
        <v>0.04</v>
      </c>
      <c r="M202" s="95">
        <f>Input!$I$15</f>
        <v>0</v>
      </c>
      <c r="N202" s="84" t="e">
        <f>(L202*HLOOKUP($B$198,Input!$D$11:$M$15, 5, FALSE))+(M202-HLOOKUP($B$198,Input!$D$11:$M$15, 5, FALSE))</f>
        <v>#N/A</v>
      </c>
    </row>
    <row r="203" spans="1:14" s="1" customFormat="1" x14ac:dyDescent="0.25">
      <c r="A203" s="115">
        <v>4</v>
      </c>
      <c r="B203" s="60" t="s">
        <v>32</v>
      </c>
      <c r="C203" s="61">
        <f>IF($B$197 ='Contribution Structures'!$H$3,'Contribution Structures'!C7,IF($B$197='Contribution Structures'!$H$4,'Contribution Structures'!C30,IF($B$197='Contribution Structures'!$H$5,'Contribution Structures'!C53,IF($B$197='Contribution Structures'!$H$6,'Contribution Structures'!C76,IF($B$197='Contribution Structures'!$H$7,'Contribution Structures'!C99,IF($B$197='Contribution Structures'!$H$8,'Contribution Structures'!C122,IF($B$197='Contribution Structures'!$H$9,'Contribution Structures'!C145)))))))</f>
        <v>0.1</v>
      </c>
      <c r="D203" s="83">
        <f>Input!$I$12</f>
        <v>0</v>
      </c>
      <c r="E203" s="84" t="e">
        <f>(C203*HLOOKUP($B$198,Input!$D$11:$M$15, 2, FALSE))+(D203-HLOOKUP($B$198,Input!$D$11:$M$15, 2, FALSE))</f>
        <v>#N/A</v>
      </c>
      <c r="F203" s="61">
        <f>IF($B$197 ='Contribution Structures'!$H$3,'Contribution Structures'!D7,IF($B$197='Contribution Structures'!$H$4,'Contribution Structures'!D30,IF($B$197='Contribution Structures'!$H$5,'Contribution Structures'!D53,IF($B$197='Contribution Structures'!$H$6,'Contribution Structures'!D76,IF($B$197='Contribution Structures'!$H$7,'Contribution Structures'!D99,IF($B$197='Contribution Structures'!$H$8,'Contribution Structures'!D122,IF($B$197='Contribution Structures'!$H$9,'Contribution Structures'!D145)))))))</f>
        <v>0.06</v>
      </c>
      <c r="G203" s="83">
        <f>Input!$I$13</f>
        <v>0</v>
      </c>
      <c r="H203" s="84" t="e">
        <f>(F203*HLOOKUP($B$198,Input!$D$11:$M$15, 3, FALSE))+(G203-HLOOKUP($B$198,Input!$D$11:$M$15, 3, FALSE))</f>
        <v>#N/A</v>
      </c>
      <c r="I203" s="61">
        <f>IF($B$197 ='Contribution Structures'!$H$3,'Contribution Structures'!E7,IF($B$197='Contribution Structures'!$H$4,'Contribution Structures'!E30,IF($B$197='Contribution Structures'!$H$5,'Contribution Structures'!E53,IF($B$197='Contribution Structures'!$H$6,'Contribution Structures'!E76,IF($B$197='Contribution Structures'!$H$7,'Contribution Structures'!E99,IF($B$197='Contribution Structures'!$H$8,'Contribution Structures'!E122,IF($B$197='Contribution Structures'!$H$9,'Contribution Structures'!E145)))))))</f>
        <v>0.06</v>
      </c>
      <c r="J203" s="83">
        <f>Input!$I$14</f>
        <v>0</v>
      </c>
      <c r="K203" s="84" t="e">
        <f>(I203*HLOOKUP($B$198,Input!$D$11:$M$15, 4, FALSE))+(J203-HLOOKUP($B$198,Input!$D$11:$M$15, 4, FALSE))</f>
        <v>#N/A</v>
      </c>
      <c r="L203" s="61">
        <f>IF($B$197 ='Contribution Structures'!$H$3,'Contribution Structures'!F7,IF($B$197='Contribution Structures'!$H$4,'Contribution Structures'!F30,IF($B$197='Contribution Structures'!$H$5,'Contribution Structures'!F53,IF($B$197='Contribution Structures'!$H$6,'Contribution Structures'!F76,IF($B$197='Contribution Structures'!$H$7,'Contribution Structures'!F99,IF($B$197='Contribution Structures'!$H$8,'Contribution Structures'!F122,IF($B$197='Contribution Structures'!$H$9,'Contribution Structures'!F145)))))))</f>
        <v>0.05</v>
      </c>
      <c r="M203" s="95">
        <f>Input!$I$15</f>
        <v>0</v>
      </c>
      <c r="N203" s="84" t="e">
        <f>(L203*HLOOKUP($B$198,Input!$D$11:$M$15, 5, FALSE))+(M203-HLOOKUP($B$198,Input!$D$11:$M$15, 5, FALSE))</f>
        <v>#N/A</v>
      </c>
    </row>
    <row r="204" spans="1:14" s="1" customFormat="1" ht="13.5" customHeight="1" x14ac:dyDescent="0.25">
      <c r="A204" s="115">
        <v>5</v>
      </c>
      <c r="B204" s="60" t="s">
        <v>33</v>
      </c>
      <c r="C204" s="61">
        <f>IF($B$197 ='Contribution Structures'!$H$3,'Contribution Structures'!C8,IF($B$197='Contribution Structures'!$H$4,'Contribution Structures'!C31,IF($B$197='Contribution Structures'!$H$5,'Contribution Structures'!C54,IF($B$197='Contribution Structures'!$H$6,'Contribution Structures'!C77,IF($B$197='Contribution Structures'!$H$7,'Contribution Structures'!C100,IF($B$197='Contribution Structures'!$H$8,'Contribution Structures'!C123,IF($B$197='Contribution Structures'!$H$9,'Contribution Structures'!C146)))))))</f>
        <v>0.11</v>
      </c>
      <c r="D204" s="83">
        <f>Input!$I$12</f>
        <v>0</v>
      </c>
      <c r="E204" s="84" t="e">
        <f>(C204*HLOOKUP($B$198,Input!$D$11:$M$15, 2, FALSE))+(D204-HLOOKUP($B$198,Input!$D$11:$M$15, 2, FALSE))</f>
        <v>#N/A</v>
      </c>
      <c r="F204" s="61">
        <f>IF($B$197 ='Contribution Structures'!$H$3,'Contribution Structures'!D8,IF($B$197='Contribution Structures'!$H$4,'Contribution Structures'!D31,IF($B$197='Contribution Structures'!$H$5,'Contribution Structures'!D54,IF($B$197='Contribution Structures'!$H$6,'Contribution Structures'!D77,IF($B$197='Contribution Structures'!$H$7,'Contribution Structures'!D100,IF($B$197='Contribution Structures'!$H$8,'Contribution Structures'!D123,IF($B$197='Contribution Structures'!$H$9,'Contribution Structures'!D146)))))))</f>
        <v>7.0000000000000007E-2</v>
      </c>
      <c r="G204" s="83">
        <f>Input!$I$13</f>
        <v>0</v>
      </c>
      <c r="H204" s="84" t="e">
        <f>(F204*HLOOKUP($B$198,Input!$D$11:$M$15, 3, FALSE))+(G204-HLOOKUP($B$198,Input!$D$11:$M$15, 3, FALSE))</f>
        <v>#N/A</v>
      </c>
      <c r="I204" s="61">
        <f>IF($B$197 ='Contribution Structures'!$H$3,'Contribution Structures'!E8,IF($B$197='Contribution Structures'!$H$4,'Contribution Structures'!E31,IF($B$197='Contribution Structures'!$H$5,'Contribution Structures'!E54,IF($B$197='Contribution Structures'!$H$6,'Contribution Structures'!E77,IF($B$197='Contribution Structures'!$H$7,'Contribution Structures'!E100,IF($B$197='Contribution Structures'!$H$8,'Contribution Structures'!E123,IF($B$197='Contribution Structures'!$H$9,'Contribution Structures'!E146)))))))</f>
        <v>7.0000000000000007E-2</v>
      </c>
      <c r="J204" s="83">
        <f>Input!$I$14</f>
        <v>0</v>
      </c>
      <c r="K204" s="84" t="e">
        <f>(I204*HLOOKUP($B$198,Input!$D$11:$M$15, 4, FALSE))+(J204-HLOOKUP($B$198,Input!$D$11:$M$15, 4, FALSE))</f>
        <v>#N/A</v>
      </c>
      <c r="L204" s="61">
        <f>IF($B$197 ='Contribution Structures'!$H$3,'Contribution Structures'!F8,IF($B$197='Contribution Structures'!$H$4,'Contribution Structures'!F31,IF($B$197='Contribution Structures'!$H$5,'Contribution Structures'!F54,IF($B$197='Contribution Structures'!$H$6,'Contribution Structures'!F77,IF($B$197='Contribution Structures'!$H$7,'Contribution Structures'!F100,IF($B$197='Contribution Structures'!$H$8,'Contribution Structures'!F123,IF($B$197='Contribution Structures'!$H$9,'Contribution Structures'!F146)))))))</f>
        <v>0.06</v>
      </c>
      <c r="M204" s="95">
        <f>Input!$I$15</f>
        <v>0</v>
      </c>
      <c r="N204" s="84" t="e">
        <f>(L204*HLOOKUP($B$198,Input!$D$11:$M$15, 5, FALSE))+(M204-HLOOKUP($B$198,Input!$D$11:$M$15, 5, FALSE))</f>
        <v>#N/A</v>
      </c>
    </row>
    <row r="205" spans="1:14" s="1" customFormat="1" ht="13.5" customHeight="1" x14ac:dyDescent="0.25">
      <c r="A205" s="115">
        <v>6</v>
      </c>
      <c r="B205" s="60" t="s">
        <v>34</v>
      </c>
      <c r="C205" s="61">
        <f>IF($B$197 ='Contribution Structures'!$H$3,'Contribution Structures'!C9,IF($B$197='Contribution Structures'!$H$4,'Contribution Structures'!C32,IF($B$197='Contribution Structures'!$H$5,'Contribution Structures'!C55,IF($B$197='Contribution Structures'!$H$6,'Contribution Structures'!C78,IF($B$197='Contribution Structures'!$H$7,'Contribution Structures'!C101,IF($B$197='Contribution Structures'!$H$8,'Contribution Structures'!C124,IF($B$197='Contribution Structures'!$H$9,'Contribution Structures'!C147)))))))</f>
        <v>0.12</v>
      </c>
      <c r="D205" s="83">
        <f>Input!$I$12</f>
        <v>0</v>
      </c>
      <c r="E205" s="84" t="e">
        <f>(C205*HLOOKUP($B$198,Input!$D$11:$M$15, 2, FALSE))+(D205-HLOOKUP($B$198,Input!$D$11:$M$15, 2, FALSE))</f>
        <v>#N/A</v>
      </c>
      <c r="F205" s="61">
        <f>IF($B$197 ='Contribution Structures'!$H$3,'Contribution Structures'!D9,IF($B$197='Contribution Structures'!$H$4,'Contribution Structures'!D32,IF($B$197='Contribution Structures'!$H$5,'Contribution Structures'!D55,IF($B$197='Contribution Structures'!$H$6,'Contribution Structures'!D78,IF($B$197='Contribution Structures'!$H$7,'Contribution Structures'!D101,IF($B$197='Contribution Structures'!$H$8,'Contribution Structures'!D124,IF($B$197='Contribution Structures'!$H$9,'Contribution Structures'!D147)))))))</f>
        <v>0.08</v>
      </c>
      <c r="G205" s="83">
        <f>Input!$I$13</f>
        <v>0</v>
      </c>
      <c r="H205" s="84" t="e">
        <f>(F205*HLOOKUP($B$198,Input!$D$11:$M$15, 3, FALSE))+(G205-HLOOKUP($B$198,Input!$D$11:$M$15, 3, FALSE))</f>
        <v>#N/A</v>
      </c>
      <c r="I205" s="61">
        <f>IF($B$197 ='Contribution Structures'!$H$3,'Contribution Structures'!E9,IF($B$197='Contribution Structures'!$H$4,'Contribution Structures'!E32,IF($B$197='Contribution Structures'!$H$5,'Contribution Structures'!E55,IF($B$197='Contribution Structures'!$H$6,'Contribution Structures'!E78,IF($B$197='Contribution Structures'!$H$7,'Contribution Structures'!E101,IF($B$197='Contribution Structures'!$H$8,'Contribution Structures'!E124,IF($B$197='Contribution Structures'!$H$9,'Contribution Structures'!E147)))))))</f>
        <v>0.08</v>
      </c>
      <c r="J205" s="83">
        <f>Input!$I$14</f>
        <v>0</v>
      </c>
      <c r="K205" s="84" t="e">
        <f>(I205*HLOOKUP($B$198,Input!$D$11:$M$15, 4, FALSE))+(J205-HLOOKUP($B$198,Input!$D$11:$M$15, 4, FALSE))</f>
        <v>#N/A</v>
      </c>
      <c r="L205" s="61">
        <f>IF($B$197 ='Contribution Structures'!$H$3,'Contribution Structures'!F9,IF($B$197='Contribution Structures'!$H$4,'Contribution Structures'!F32,IF($B$197='Contribution Structures'!$H$5,'Contribution Structures'!F55,IF($B$197='Contribution Structures'!$H$6,'Contribution Structures'!F78,IF($B$197='Contribution Structures'!$H$7,'Contribution Structures'!F101,IF($B$197='Contribution Structures'!$H$8,'Contribution Structures'!F124,IF($B$197='Contribution Structures'!$H$9,'Contribution Structures'!F147)))))))</f>
        <v>7.0000000000000007E-2</v>
      </c>
      <c r="M205" s="95">
        <f>Input!$I$15</f>
        <v>0</v>
      </c>
      <c r="N205" s="84" t="e">
        <f>(L205*HLOOKUP($B$198,Input!$D$11:$M$15, 5, FALSE))+(M205-HLOOKUP($B$198,Input!$D$11:$M$15, 5, FALSE))</f>
        <v>#N/A</v>
      </c>
    </row>
    <row r="206" spans="1:14" s="1" customFormat="1" ht="13.5" customHeight="1" x14ac:dyDescent="0.25">
      <c r="A206" s="115">
        <v>7</v>
      </c>
      <c r="B206" s="60" t="s">
        <v>35</v>
      </c>
      <c r="C206" s="61">
        <f>IF($B$197 ='Contribution Structures'!$H$3,'Contribution Structures'!C10,IF($B$197='Contribution Structures'!$H$4,'Contribution Structures'!C33,IF($B$197='Contribution Structures'!$H$5,'Contribution Structures'!C56,IF($B$197='Contribution Structures'!$H$6,'Contribution Structures'!C79,IF($B$197='Contribution Structures'!$H$7,'Contribution Structures'!C102,IF($B$197='Contribution Structures'!$H$8,'Contribution Structures'!C125,IF($B$197='Contribution Structures'!$H$9,'Contribution Structures'!C148)))))))</f>
        <v>0.14000000000000001</v>
      </c>
      <c r="D206" s="83">
        <f>Input!$I$12</f>
        <v>0</v>
      </c>
      <c r="E206" s="84" t="e">
        <f>(C206*HLOOKUP($B$198,Input!$D$11:$M$15, 2, FALSE))+(D206-HLOOKUP($B$198,Input!$D$11:$M$15, 2, FALSE))</f>
        <v>#N/A</v>
      </c>
      <c r="F206" s="61">
        <f>IF($B$197 ='Contribution Structures'!$H$3,'Contribution Structures'!D10,IF($B$197='Contribution Structures'!$H$4,'Contribution Structures'!D33,IF($B$197='Contribution Structures'!$H$5,'Contribution Structures'!D56,IF($B$197='Contribution Structures'!$H$6,'Contribution Structures'!D79,IF($B$197='Contribution Structures'!$H$7,'Contribution Structures'!D102,IF($B$197='Contribution Structures'!$H$8,'Contribution Structures'!D125,IF($B$197='Contribution Structures'!$H$9,'Contribution Structures'!D148)))))))</f>
        <v>0.1</v>
      </c>
      <c r="G206" s="83">
        <f>Input!$I$13</f>
        <v>0</v>
      </c>
      <c r="H206" s="84" t="e">
        <f>(F206*HLOOKUP($B$198,Input!$D$11:$M$15, 3, FALSE))+(G206-HLOOKUP($B$198,Input!$D$11:$M$15, 3, FALSE))</f>
        <v>#N/A</v>
      </c>
      <c r="I206" s="61">
        <f>IF($B$197 ='Contribution Structures'!$H$3,'Contribution Structures'!E10,IF($B$197='Contribution Structures'!$H$4,'Contribution Structures'!E33,IF($B$197='Contribution Structures'!$H$5,'Contribution Structures'!E56,IF($B$197='Contribution Structures'!$H$6,'Contribution Structures'!E79,IF($B$197='Contribution Structures'!$H$7,'Contribution Structures'!E102,IF($B$197='Contribution Structures'!$H$8,'Contribution Structures'!E125,IF($B$197='Contribution Structures'!$H$9,'Contribution Structures'!E148)))))))</f>
        <v>0.1</v>
      </c>
      <c r="J206" s="83">
        <f>Input!$I$14</f>
        <v>0</v>
      </c>
      <c r="K206" s="84" t="e">
        <f>(I206*HLOOKUP($B$198,Input!$D$11:$M$15, 4, FALSE))+(J206-HLOOKUP($B$198,Input!$D$11:$M$15, 4, FALSE))</f>
        <v>#N/A</v>
      </c>
      <c r="L206" s="61">
        <f>IF($B$197 ='Contribution Structures'!$H$3,'Contribution Structures'!F10,IF($B$197='Contribution Structures'!$H$4,'Contribution Structures'!F33,IF($B$197='Contribution Structures'!$H$5,'Contribution Structures'!F56,IF($B$197='Contribution Structures'!$H$6,'Contribution Structures'!F79,IF($B$197='Contribution Structures'!$H$7,'Contribution Structures'!F102,IF($B$197='Contribution Structures'!$H$8,'Contribution Structures'!F125,IF($B$197='Contribution Structures'!$H$9,'Contribution Structures'!F148)))))))</f>
        <v>0.09</v>
      </c>
      <c r="M206" s="95">
        <f>Input!$I$15</f>
        <v>0</v>
      </c>
      <c r="N206" s="84" t="e">
        <f>(L206*HLOOKUP($B$198,Input!$D$11:$M$15, 5, FALSE))+(M206-HLOOKUP($B$198,Input!$D$11:$M$15, 5, FALSE))</f>
        <v>#N/A</v>
      </c>
    </row>
    <row r="207" spans="1:14" s="1" customFormat="1" x14ac:dyDescent="0.25">
      <c r="A207" s="115">
        <v>8</v>
      </c>
      <c r="B207" s="60" t="s">
        <v>36</v>
      </c>
      <c r="C207" s="61">
        <f>IF($B$197 ='Contribution Structures'!$H$3,'Contribution Structures'!C11,IF($B$197='Contribution Structures'!$H$4,'Contribution Structures'!C34,IF($B$197='Contribution Structures'!$H$5,'Contribution Structures'!C57,IF($B$197='Contribution Structures'!$H$6,'Contribution Structures'!C80,IF($B$197='Contribution Structures'!$H$7,'Contribution Structures'!C103,IF($B$197='Contribution Structures'!$H$8,'Contribution Structures'!C126,IF($B$197='Contribution Structures'!$H$9,'Contribution Structures'!C149)))))))</f>
        <v>0.2</v>
      </c>
      <c r="D207" s="83">
        <f>Input!$I$12</f>
        <v>0</v>
      </c>
      <c r="E207" s="84" t="e">
        <f>(C207*HLOOKUP($B$198,Input!$D$11:$M$15, 2, FALSE))+(D207-HLOOKUP($B$198,Input!$D$11:$M$15, 2, FALSE))</f>
        <v>#N/A</v>
      </c>
      <c r="F207" s="61">
        <f>IF($B$197 ='Contribution Structures'!$H$3,'Contribution Structures'!D11,IF($B$197='Contribution Structures'!$H$4,'Contribution Structures'!D34,IF($B$197='Contribution Structures'!$H$5,'Contribution Structures'!D57,IF($B$197='Contribution Structures'!$H$6,'Contribution Structures'!D80,IF($B$197='Contribution Structures'!$H$7,'Contribution Structures'!D103,IF($B$197='Contribution Structures'!$H$8,'Contribution Structures'!D126,IF($B$197='Contribution Structures'!$H$9,'Contribution Structures'!D149)))))))</f>
        <v>0.15</v>
      </c>
      <c r="G207" s="83">
        <f>Input!$I$13</f>
        <v>0</v>
      </c>
      <c r="H207" s="84" t="e">
        <f>(F207*HLOOKUP($B$198,Input!$D$11:$M$15, 3, FALSE))+(G207-HLOOKUP($B$198,Input!$D$11:$M$15, 3, FALSE))</f>
        <v>#N/A</v>
      </c>
      <c r="I207" s="61">
        <f>IF($B$197 ='Contribution Structures'!$H$3,'Contribution Structures'!E11,IF($B$197='Contribution Structures'!$H$4,'Contribution Structures'!E34,IF($B$197='Contribution Structures'!$H$5,'Contribution Structures'!E57,IF($B$197='Contribution Structures'!$H$6,'Contribution Structures'!E80,IF($B$197='Contribution Structures'!$H$7,'Contribution Structures'!E103,IF($B$197='Contribution Structures'!$H$8,'Contribution Structures'!E126,IF($B$197='Contribution Structures'!$H$9,'Contribution Structures'!E149)))))))</f>
        <v>0.15</v>
      </c>
      <c r="J207" s="83">
        <f>Input!$I$14</f>
        <v>0</v>
      </c>
      <c r="K207" s="84" t="e">
        <f>(I207*HLOOKUP($B$198,Input!$D$11:$M$15, 4, FALSE))+(J207-HLOOKUP($B$198,Input!$D$11:$M$15, 4, FALSE))</f>
        <v>#N/A</v>
      </c>
      <c r="L207" s="61">
        <f>IF($B$197 ='Contribution Structures'!$H$3,'Contribution Structures'!F11,IF($B$197='Contribution Structures'!$H$4,'Contribution Structures'!F34,IF($B$197='Contribution Structures'!$H$5,'Contribution Structures'!F57,IF($B$197='Contribution Structures'!$H$6,'Contribution Structures'!F80,IF($B$197='Contribution Structures'!$H$7,'Contribution Structures'!F103,IF($B$197='Contribution Structures'!$H$8,'Contribution Structures'!F126,IF($B$197='Contribution Structures'!$H$9,'Contribution Structures'!F149)))))))</f>
        <v>0.12</v>
      </c>
      <c r="M207" s="95">
        <f>Input!$I$15</f>
        <v>0</v>
      </c>
      <c r="N207" s="84" t="e">
        <f>(L207*HLOOKUP($B$198,Input!$D$11:$M$15, 5, FALSE))+(M207-HLOOKUP($B$198,Input!$D$11:$M$15, 5, FALSE))</f>
        <v>#N/A</v>
      </c>
    </row>
    <row r="208" spans="1:14" s="1" customFormat="1" x14ac:dyDescent="0.25">
      <c r="A208" s="115">
        <v>9</v>
      </c>
      <c r="B208" s="60" t="s">
        <v>37</v>
      </c>
      <c r="C208" s="61">
        <f>IF($B$197 ='Contribution Structures'!$H$3,'Contribution Structures'!C12,IF($B$197='Contribution Structures'!$H$4,'Contribution Structures'!C35,IF($B$197='Contribution Structures'!$H$5,'Contribution Structures'!C58,IF($B$197='Contribution Structures'!$H$6,'Contribution Structures'!C81,IF($B$197='Contribution Structures'!$H$7,'Contribution Structures'!C104,IF($B$197='Contribution Structures'!$H$8,'Contribution Structures'!C127,IF($B$197='Contribution Structures'!$H$9,'Contribution Structures'!C150)))))))</f>
        <v>0.23</v>
      </c>
      <c r="D208" s="83">
        <f>Input!$I$12</f>
        <v>0</v>
      </c>
      <c r="E208" s="84" t="e">
        <f>(C208*HLOOKUP($B$198,Input!$D$11:$M$15, 2, FALSE))+(D208-HLOOKUP($B$198,Input!$D$11:$M$15, 2, FALSE))</f>
        <v>#N/A</v>
      </c>
      <c r="F208" s="61">
        <f>IF($B$197 ='Contribution Structures'!$H$3,'Contribution Structures'!D12,IF($B$197='Contribution Structures'!$H$4,'Contribution Structures'!D35,IF($B$197='Contribution Structures'!$H$5,'Contribution Structures'!D58,IF($B$197='Contribution Structures'!$H$6,'Contribution Structures'!D81,IF($B$197='Contribution Structures'!$H$7,'Contribution Structures'!D104,IF($B$197='Contribution Structures'!$H$8,'Contribution Structures'!D127,IF($B$197='Contribution Structures'!$H$9,'Contribution Structures'!D150)))))))</f>
        <v>0.17</v>
      </c>
      <c r="G208" s="83">
        <f>Input!$I$13</f>
        <v>0</v>
      </c>
      <c r="H208" s="84" t="e">
        <f>(F208*HLOOKUP($B$198,Input!$D$11:$M$15, 3, FALSE))+(G208-HLOOKUP($B$198,Input!$D$11:$M$15, 3, FALSE))</f>
        <v>#N/A</v>
      </c>
      <c r="I208" s="61">
        <f>IF($B$197 ='Contribution Structures'!$H$3,'Contribution Structures'!E12,IF($B$197='Contribution Structures'!$H$4,'Contribution Structures'!E35,IF($B$197='Contribution Structures'!$H$5,'Contribution Structures'!E58,IF($B$197='Contribution Structures'!$H$6,'Contribution Structures'!E81,IF($B$197='Contribution Structures'!$H$7,'Contribution Structures'!E104,IF($B$197='Contribution Structures'!$H$8,'Contribution Structures'!E127,IF($B$197='Contribution Structures'!$H$9,'Contribution Structures'!E150)))))))</f>
        <v>0.17</v>
      </c>
      <c r="J208" s="83">
        <f>Input!$I$14</f>
        <v>0</v>
      </c>
      <c r="K208" s="84" t="e">
        <f>(I208*HLOOKUP($B$198,Input!$D$11:$M$15, 4, FALSE))+(J208-HLOOKUP($B$198,Input!$D$11:$M$15, 4, FALSE))</f>
        <v>#N/A</v>
      </c>
      <c r="L208" s="61">
        <f>IF($B$197 ='Contribution Structures'!$H$3,'Contribution Structures'!F12,IF($B$197='Contribution Structures'!$H$4,'Contribution Structures'!F35,IF($B$197='Contribution Structures'!$H$5,'Contribution Structures'!F58,IF($B$197='Contribution Structures'!$H$6,'Contribution Structures'!F81,IF($B$197='Contribution Structures'!$H$7,'Contribution Structures'!F104,IF($B$197='Contribution Structures'!$H$8,'Contribution Structures'!F127,IF($B$197='Contribution Structures'!$H$9,'Contribution Structures'!F150)))))))</f>
        <v>0.14000000000000001</v>
      </c>
      <c r="M208" s="95">
        <f>Input!$I$15</f>
        <v>0</v>
      </c>
      <c r="N208" s="84" t="e">
        <f>(L208*HLOOKUP($B$198,Input!$D$11:$M$15, 5, FALSE))+(M208-HLOOKUP($B$198,Input!$D$11:$M$15, 5, FALSE))</f>
        <v>#N/A</v>
      </c>
    </row>
    <row r="209" spans="1:14" s="1" customFormat="1" x14ac:dyDescent="0.25">
      <c r="A209" s="115">
        <v>10</v>
      </c>
      <c r="B209" s="60" t="s">
        <v>38</v>
      </c>
      <c r="C209" s="61">
        <f>IF($B$197 ='Contribution Structures'!$H$3,'Contribution Structures'!C13,IF($B$197='Contribution Structures'!$H$4,'Contribution Structures'!C36,IF($B$197='Contribution Structures'!$H$5,'Contribution Structures'!C59,IF($B$197='Contribution Structures'!$H$6,'Contribution Structures'!C82,IF($B$197='Contribution Structures'!$H$7,'Contribution Structures'!C105,IF($B$197='Contribution Structures'!$H$8,'Contribution Structures'!C128,IF($B$197='Contribution Structures'!$H$9,'Contribution Structures'!C151)))))))</f>
        <v>0.27</v>
      </c>
      <c r="D209" s="83">
        <f>Input!$I$12</f>
        <v>0</v>
      </c>
      <c r="E209" s="84" t="e">
        <f>(C209*HLOOKUP($B$198,Input!$D$11:$M$15, 2, FALSE))+(D209-HLOOKUP($B$198,Input!$D$11:$M$15, 2, FALSE))</f>
        <v>#N/A</v>
      </c>
      <c r="F209" s="61">
        <f>IF($B$197 ='Contribution Structures'!$H$3,'Contribution Structures'!D13,IF($B$197='Contribution Structures'!$H$4,'Contribution Structures'!D36,IF($B$197='Contribution Structures'!$H$5,'Contribution Structures'!D59,IF($B$197='Contribution Structures'!$H$6,'Contribution Structures'!D82,IF($B$197='Contribution Structures'!$H$7,'Contribution Structures'!D105,IF($B$197='Contribution Structures'!$H$8,'Contribution Structures'!D128,IF($B$197='Contribution Structures'!$H$9,'Contribution Structures'!D151)))))))</f>
        <v>0.21</v>
      </c>
      <c r="G209" s="83">
        <f>Input!$I$13</f>
        <v>0</v>
      </c>
      <c r="H209" s="84" t="e">
        <f>(F209*HLOOKUP($B$198,Input!$D$11:$M$15, 3, FALSE))+(G209-HLOOKUP($B$198,Input!$D$11:$M$15, 3, FALSE))</f>
        <v>#N/A</v>
      </c>
      <c r="I209" s="61">
        <f>IF($B$197 ='Contribution Structures'!$H$3,'Contribution Structures'!E13,IF($B$197='Contribution Structures'!$H$4,'Contribution Structures'!E36,IF($B$197='Contribution Structures'!$H$5,'Contribution Structures'!E59,IF($B$197='Contribution Structures'!$H$6,'Contribution Structures'!E82,IF($B$197='Contribution Structures'!$H$7,'Contribution Structures'!E105,IF($B$197='Contribution Structures'!$H$8,'Contribution Structures'!E128,IF($B$197='Contribution Structures'!$H$9,'Contribution Structures'!E151)))))))</f>
        <v>0.21</v>
      </c>
      <c r="J209" s="83">
        <f>Input!$I$14</f>
        <v>0</v>
      </c>
      <c r="K209" s="84" t="e">
        <f>(I209*HLOOKUP($B$198,Input!$D$11:$M$15, 4, FALSE))+(J209-HLOOKUP($B$198,Input!$D$11:$M$15, 4, FALSE))</f>
        <v>#N/A</v>
      </c>
      <c r="L209" s="61">
        <f>IF($B$197 ='Contribution Structures'!$H$3,'Contribution Structures'!F13,IF($B$197='Contribution Structures'!$H$4,'Contribution Structures'!F36,IF($B$197='Contribution Structures'!$H$5,'Contribution Structures'!F59,IF($B$197='Contribution Structures'!$H$6,'Contribution Structures'!F82,IF($B$197='Contribution Structures'!$H$7,'Contribution Structures'!F105,IF($B$197='Contribution Structures'!$H$8,'Contribution Structures'!F128,IF($B$197='Contribution Structures'!$H$9,'Contribution Structures'!F151)))))))</f>
        <v>0.17</v>
      </c>
      <c r="M209" s="95">
        <f>Input!$I$15</f>
        <v>0</v>
      </c>
      <c r="N209" s="84" t="e">
        <f>(L209*HLOOKUP($B$198,Input!$D$11:$M$15, 5, FALSE))+(M209-HLOOKUP($B$198,Input!$D$11:$M$15, 5, FALSE))</f>
        <v>#N/A</v>
      </c>
    </row>
    <row r="210" spans="1:14" s="1" customFormat="1" x14ac:dyDescent="0.25">
      <c r="A210" s="115">
        <v>11</v>
      </c>
      <c r="B210" s="60" t="s">
        <v>39</v>
      </c>
      <c r="C210" s="61">
        <f>IF($B$197 ='Contribution Structures'!$H$3,'Contribution Structures'!C14,IF($B$197='Contribution Structures'!$H$4,'Contribution Structures'!C37,IF($B$197='Contribution Structures'!$H$5,'Contribution Structures'!C60,IF($B$197='Contribution Structures'!$H$6,'Contribution Structures'!C83,IF($B$197='Contribution Structures'!$H$7,'Contribution Structures'!C106,IF($B$197='Contribution Structures'!$H$8,'Contribution Structures'!C129,IF($B$197='Contribution Structures'!$H$9,'Contribution Structures'!C152)))))))</f>
        <v>0.28999999999999998</v>
      </c>
      <c r="D210" s="83">
        <f>Input!$I$12</f>
        <v>0</v>
      </c>
      <c r="E210" s="84" t="e">
        <f>(C210*HLOOKUP($B$198,Input!$D$11:$M$15, 2, FALSE))+(D210-HLOOKUP($B$198,Input!$D$11:$M$15, 2, FALSE))</f>
        <v>#N/A</v>
      </c>
      <c r="F210" s="61">
        <f>IF($B$197 ='Contribution Structures'!$H$3,'Contribution Structures'!D14,IF($B$197='Contribution Structures'!$H$4,'Contribution Structures'!D37,IF($B$197='Contribution Structures'!$H$5,'Contribution Structures'!D60,IF($B$197='Contribution Structures'!$H$6,'Contribution Structures'!D83,IF($B$197='Contribution Structures'!$H$7,'Contribution Structures'!D106,IF($B$197='Contribution Structures'!$H$8,'Contribution Structures'!D129,IF($B$197='Contribution Structures'!$H$9,'Contribution Structures'!D152)))))))</f>
        <v>0.23</v>
      </c>
      <c r="G210" s="83">
        <f>Input!$I$13</f>
        <v>0</v>
      </c>
      <c r="H210" s="84" t="e">
        <f>(F210*HLOOKUP($B$198,Input!$D$11:$M$15, 3, FALSE))+(G210-HLOOKUP($B$198,Input!$D$11:$M$15, 3, FALSE))</f>
        <v>#N/A</v>
      </c>
      <c r="I210" s="61">
        <f>IF($B$197 ='Contribution Structures'!$H$3,'Contribution Structures'!E14,IF($B$197='Contribution Structures'!$H$4,'Contribution Structures'!E37,IF($B$197='Contribution Structures'!$H$5,'Contribution Structures'!E60,IF($B$197='Contribution Structures'!$H$6,'Contribution Structures'!E83,IF($B$197='Contribution Structures'!$H$7,'Contribution Structures'!E106,IF($B$197='Contribution Structures'!$H$8,'Contribution Structures'!E129,IF($B$197='Contribution Structures'!$H$9,'Contribution Structures'!E152)))))))</f>
        <v>0.23</v>
      </c>
      <c r="J210" s="83">
        <f>Input!$I$14</f>
        <v>0</v>
      </c>
      <c r="K210" s="84" t="e">
        <f>(I210*HLOOKUP($B$198,Input!$D$11:$M$15, 4, FALSE))+(J210-HLOOKUP($B$198,Input!$D$11:$M$15, 4, FALSE))</f>
        <v>#N/A</v>
      </c>
      <c r="L210" s="61">
        <f>IF($B$197 ='Contribution Structures'!$H$3,'Contribution Structures'!F14,IF($B$197='Contribution Structures'!$H$4,'Contribution Structures'!F37,IF($B$197='Contribution Structures'!$H$5,'Contribution Structures'!F60,IF($B$197='Contribution Structures'!$H$6,'Contribution Structures'!F83,IF($B$197='Contribution Structures'!$H$7,'Contribution Structures'!F106,IF($B$197='Contribution Structures'!$H$8,'Contribution Structures'!F129,IF($B$197='Contribution Structures'!$H$9,'Contribution Structures'!F152)))))))</f>
        <v>0.19</v>
      </c>
      <c r="M210" s="95">
        <f>Input!$I$15</f>
        <v>0</v>
      </c>
      <c r="N210" s="84" t="e">
        <f>(L210*HLOOKUP($B$198,Input!$D$11:$M$15, 5, FALSE))+(M210-HLOOKUP($B$198,Input!$D$11:$M$15, 5, FALSE))</f>
        <v>#N/A</v>
      </c>
    </row>
    <row r="211" spans="1:14" s="1" customFormat="1" x14ac:dyDescent="0.25">
      <c r="A211" s="115">
        <v>12</v>
      </c>
      <c r="B211" s="60" t="s">
        <v>40</v>
      </c>
      <c r="C211" s="61">
        <f>IF($B$197 ='Contribution Structures'!$H$3,'Contribution Structures'!C15,IF($B$197='Contribution Structures'!$H$4,'Contribution Structures'!C38,IF($B$197='Contribution Structures'!$H$5,'Contribution Structures'!C61,IF($B$197='Contribution Structures'!$H$6,'Contribution Structures'!C84,IF($B$197='Contribution Structures'!$H$7,'Contribution Structures'!C107,IF($B$197='Contribution Structures'!$H$8,'Contribution Structures'!C130,IF($B$197='Contribution Structures'!$H$9,'Contribution Structures'!C153)))))))</f>
        <v>0.32</v>
      </c>
      <c r="D211" s="83">
        <f>Input!$I$12</f>
        <v>0</v>
      </c>
      <c r="E211" s="84" t="e">
        <f>(C211*HLOOKUP($B$198,Input!$D$11:$M$15, 2, FALSE))+(D211-HLOOKUP($B$198,Input!$D$11:$M$15, 2, FALSE))</f>
        <v>#N/A</v>
      </c>
      <c r="F211" s="61">
        <f>IF($B$197 ='Contribution Structures'!$H$3,'Contribution Structures'!D15,IF($B$197='Contribution Structures'!$H$4,'Contribution Structures'!D38,IF($B$197='Contribution Structures'!$H$5,'Contribution Structures'!D61,IF($B$197='Contribution Structures'!$H$6,'Contribution Structures'!D84,IF($B$197='Contribution Structures'!$H$7,'Contribution Structures'!D107,IF($B$197='Contribution Structures'!$H$8,'Contribution Structures'!D130,IF($B$197='Contribution Structures'!$H$9,'Contribution Structures'!D153)))))))</f>
        <v>0.26</v>
      </c>
      <c r="G211" s="83">
        <f>Input!$I$13</f>
        <v>0</v>
      </c>
      <c r="H211" s="84" t="e">
        <f>(F211*HLOOKUP($B$198,Input!$D$11:$M$15, 3, FALSE))+(G211-HLOOKUP($B$198,Input!$D$11:$M$15, 3, FALSE))</f>
        <v>#N/A</v>
      </c>
      <c r="I211" s="61">
        <f>IF($B$197 ='Contribution Structures'!$H$3,'Contribution Structures'!E15,IF($B$197='Contribution Structures'!$H$4,'Contribution Structures'!E38,IF($B$197='Contribution Structures'!$H$5,'Contribution Structures'!E61,IF($B$197='Contribution Structures'!$H$6,'Contribution Structures'!E84,IF($B$197='Contribution Structures'!$H$7,'Contribution Structures'!E107,IF($B$197='Contribution Structures'!$H$8,'Contribution Structures'!E130,IF($B$197='Contribution Structures'!$H$9,'Contribution Structures'!E153)))))))</f>
        <v>0.26</v>
      </c>
      <c r="J211" s="83">
        <f>Input!$I$14</f>
        <v>0</v>
      </c>
      <c r="K211" s="84" t="e">
        <f>(I211*HLOOKUP($B$198,Input!$D$11:$M$15, 4, FALSE))+(J211-HLOOKUP($B$198,Input!$D$11:$M$15, 4, FALSE))</f>
        <v>#N/A</v>
      </c>
      <c r="L211" s="61">
        <f>IF($B$197 ='Contribution Structures'!$H$3,'Contribution Structures'!F15,IF($B$197='Contribution Structures'!$H$4,'Contribution Structures'!F38,IF($B$197='Contribution Structures'!$H$5,'Contribution Structures'!F61,IF($B$197='Contribution Structures'!$H$6,'Contribution Structures'!F84,IF($B$197='Contribution Structures'!$H$7,'Contribution Structures'!F107,IF($B$197='Contribution Structures'!$H$8,'Contribution Structures'!F130,IF($B$197='Contribution Structures'!$H$9,'Contribution Structures'!F153)))))))</f>
        <v>0.22</v>
      </c>
      <c r="M211" s="95">
        <f>Input!$I$15</f>
        <v>0</v>
      </c>
      <c r="N211" s="84" t="e">
        <f>(L211*HLOOKUP($B$198,Input!$D$11:$M$15, 5, FALSE))+(M211-HLOOKUP($B$198,Input!$D$11:$M$15, 5, FALSE))</f>
        <v>#N/A</v>
      </c>
    </row>
    <row r="212" spans="1:14" s="1" customFormat="1" x14ac:dyDescent="0.25">
      <c r="A212" s="115">
        <v>13</v>
      </c>
      <c r="B212" s="60" t="s">
        <v>41</v>
      </c>
      <c r="C212" s="61">
        <f>IF($B$197 ='Contribution Structures'!$H$3,'Contribution Structures'!C16,IF($B$197='Contribution Structures'!$H$4,'Contribution Structures'!C39,IF($B$197='Contribution Structures'!$H$5,'Contribution Structures'!C62,IF($B$197='Contribution Structures'!$H$6,'Contribution Structures'!C85,IF($B$197='Contribution Structures'!$H$7,'Contribution Structures'!C108,IF($B$197='Contribution Structures'!$H$8,'Contribution Structures'!C131,IF($B$197='Contribution Structures'!$H$9,'Contribution Structures'!C154)))))))</f>
        <v>0.33</v>
      </c>
      <c r="D212" s="83">
        <f>Input!$I$12</f>
        <v>0</v>
      </c>
      <c r="E212" s="84" t="e">
        <f>(C212*HLOOKUP($B$198,Input!$D$11:$M$15, 2, FALSE))+(D212-HLOOKUP($B$198,Input!$D$11:$M$15, 2, FALSE))</f>
        <v>#N/A</v>
      </c>
      <c r="F212" s="61">
        <f>IF($B$197 ='Contribution Structures'!$H$3,'Contribution Structures'!D16,IF($B$197='Contribution Structures'!$H$4,'Contribution Structures'!D39,IF($B$197='Contribution Structures'!$H$5,'Contribution Structures'!D62,IF($B$197='Contribution Structures'!$H$6,'Contribution Structures'!D85,IF($B$197='Contribution Structures'!$H$7,'Contribution Structures'!D108,IF($B$197='Contribution Structures'!$H$8,'Contribution Structures'!D131,IF($B$197='Contribution Structures'!$H$9,'Contribution Structures'!D154)))))))</f>
        <v>0.27</v>
      </c>
      <c r="G212" s="83">
        <f>Input!$I$13</f>
        <v>0</v>
      </c>
      <c r="H212" s="84" t="e">
        <f>(F212*HLOOKUP($B$198,Input!$D$11:$M$15, 3, FALSE))+(G212-HLOOKUP($B$198,Input!$D$11:$M$15, 3, FALSE))</f>
        <v>#N/A</v>
      </c>
      <c r="I212" s="61">
        <f>IF($B$197 ='Contribution Structures'!$H$3,'Contribution Structures'!E16,IF($B$197='Contribution Structures'!$H$4,'Contribution Structures'!E39,IF($B$197='Contribution Structures'!$H$5,'Contribution Structures'!E62,IF($B$197='Contribution Structures'!$H$6,'Contribution Structures'!E85,IF($B$197='Contribution Structures'!$H$7,'Contribution Structures'!E108,IF($B$197='Contribution Structures'!$H$8,'Contribution Structures'!E131,IF($B$197='Contribution Structures'!$H$9,'Contribution Structures'!E154)))))))</f>
        <v>0.27</v>
      </c>
      <c r="J212" s="83">
        <f>Input!$I$14</f>
        <v>0</v>
      </c>
      <c r="K212" s="84" t="e">
        <f>(I212*HLOOKUP($B$198,Input!$D$11:$M$15, 4, FALSE))+(J212-HLOOKUP($B$198,Input!$D$11:$M$15, 4, FALSE))</f>
        <v>#N/A</v>
      </c>
      <c r="L212" s="61">
        <f>IF($B$197 ='Contribution Structures'!$H$3,'Contribution Structures'!F16,IF($B$197='Contribution Structures'!$H$4,'Contribution Structures'!F39,IF($B$197='Contribution Structures'!$H$5,'Contribution Structures'!F62,IF($B$197='Contribution Structures'!$H$6,'Contribution Structures'!F85,IF($B$197='Contribution Structures'!$H$7,'Contribution Structures'!F108,IF($B$197='Contribution Structures'!$H$8,'Contribution Structures'!F131,IF($B$197='Contribution Structures'!$H$9,'Contribution Structures'!F154)))))))</f>
        <v>0.23</v>
      </c>
      <c r="M212" s="95">
        <f>Input!$I$15</f>
        <v>0</v>
      </c>
      <c r="N212" s="84" t="e">
        <f>(L212*HLOOKUP($B$198,Input!$D$11:$M$15, 5, FALSE))+(M212-HLOOKUP($B$198,Input!$D$11:$M$15, 5, FALSE))</f>
        <v>#N/A</v>
      </c>
    </row>
    <row r="213" spans="1:14" s="1" customFormat="1" x14ac:dyDescent="0.25">
      <c r="A213" s="115">
        <v>14</v>
      </c>
      <c r="B213" s="60" t="s">
        <v>42</v>
      </c>
      <c r="C213" s="61">
        <f>IF($B$197 ='Contribution Structures'!$H$3,'Contribution Structures'!C17,IF($B$197='Contribution Structures'!$H$4,'Contribution Structures'!C40,IF($B$197='Contribution Structures'!$H$5,'Contribution Structures'!C63,IF($B$197='Contribution Structures'!$H$6,'Contribution Structures'!C86,IF($B$197='Contribution Structures'!$H$7,'Contribution Structures'!C109,IF($B$197='Contribution Structures'!$H$8,'Contribution Structures'!C132,IF($B$197='Contribution Structures'!$H$9,'Contribution Structures'!C155)))))))</f>
        <v>0.34</v>
      </c>
      <c r="D213" s="83">
        <f>Input!$I$12</f>
        <v>0</v>
      </c>
      <c r="E213" s="84" t="e">
        <f>(C213*HLOOKUP($B$198,Input!$D$11:$M$15, 2, FALSE))+(D213-HLOOKUP($B$198,Input!$D$11:$M$15, 2, FALSE))</f>
        <v>#N/A</v>
      </c>
      <c r="F213" s="61">
        <f>IF($B$197 ='Contribution Structures'!$H$3,'Contribution Structures'!D17,IF($B$197='Contribution Structures'!$H$4,'Contribution Structures'!D40,IF($B$197='Contribution Structures'!$H$5,'Contribution Structures'!D63,IF($B$197='Contribution Structures'!$H$6,'Contribution Structures'!D86,IF($B$197='Contribution Structures'!$H$7,'Contribution Structures'!D109,IF($B$197='Contribution Structures'!$H$8,'Contribution Structures'!D132,IF($B$197='Contribution Structures'!$H$9,'Contribution Structures'!D155)))))))</f>
        <v>0.28000000000000003</v>
      </c>
      <c r="G213" s="83">
        <f>Input!$I$13</f>
        <v>0</v>
      </c>
      <c r="H213" s="84" t="e">
        <f>(F213*HLOOKUP($B$198,Input!$D$11:$M$15, 3, FALSE))+(G213-HLOOKUP($B$198,Input!$D$11:$M$15, 3, FALSE))</f>
        <v>#N/A</v>
      </c>
      <c r="I213" s="61">
        <f>IF($B$197 ='Contribution Structures'!$H$3,'Contribution Structures'!E17,IF($B$197='Contribution Structures'!$H$4,'Contribution Structures'!E40,IF($B$197='Contribution Structures'!$H$5,'Contribution Structures'!E63,IF($B$197='Contribution Structures'!$H$6,'Contribution Structures'!E86,IF($B$197='Contribution Structures'!$H$7,'Contribution Structures'!E109,IF($B$197='Contribution Structures'!$H$8,'Contribution Structures'!E132,IF($B$197='Contribution Structures'!$H$9,'Contribution Structures'!E155)))))))</f>
        <v>0.28000000000000003</v>
      </c>
      <c r="J213" s="83">
        <f>Input!$I$14</f>
        <v>0</v>
      </c>
      <c r="K213" s="84" t="e">
        <f>(I213*HLOOKUP($B$198,Input!$D$11:$M$15, 4, FALSE))+(J213-HLOOKUP($B$198,Input!$D$11:$M$15, 4, FALSE))</f>
        <v>#N/A</v>
      </c>
      <c r="L213" s="61">
        <f>IF($B$197 ='Contribution Structures'!$H$3,'Contribution Structures'!F17,IF($B$197='Contribution Structures'!$H$4,'Contribution Structures'!F40,IF($B$197='Contribution Structures'!$H$5,'Contribution Structures'!F63,IF($B$197='Contribution Structures'!$H$6,'Contribution Structures'!F86,IF($B$197='Contribution Structures'!$H$7,'Contribution Structures'!F109,IF($B$197='Contribution Structures'!$H$8,'Contribution Structures'!F132,IF($B$197='Contribution Structures'!$H$9,'Contribution Structures'!F155)))))))</f>
        <v>0.24</v>
      </c>
      <c r="M213" s="95">
        <f>Input!$I$15</f>
        <v>0</v>
      </c>
      <c r="N213" s="84" t="e">
        <f>(L213*HLOOKUP($B$198,Input!$D$11:$M$15, 5, FALSE))+(M213-HLOOKUP($B$198,Input!$D$11:$M$15, 5, FALSE))</f>
        <v>#N/A</v>
      </c>
    </row>
    <row r="214" spans="1:14" s="1" customFormat="1" x14ac:dyDescent="0.25">
      <c r="A214" s="115">
        <v>15</v>
      </c>
      <c r="B214" s="60" t="s">
        <v>43</v>
      </c>
      <c r="C214" s="61">
        <f>IF($B$197 ='Contribution Structures'!$H$3,'Contribution Structures'!C18,IF($B$197='Contribution Structures'!$H$4,'Contribution Structures'!C41,IF($B$197='Contribution Structures'!$H$5,'Contribution Structures'!C64,IF($B$197='Contribution Structures'!$H$6,'Contribution Structures'!C87,IF($B$197='Contribution Structures'!$H$7,'Contribution Structures'!C110,IF($B$197='Contribution Structures'!$H$8,'Contribution Structures'!C133,IF($B$197='Contribution Structures'!$H$9,'Contribution Structures'!C156)))))))</f>
        <v>0.34</v>
      </c>
      <c r="D214" s="83">
        <f>Input!$I$12</f>
        <v>0</v>
      </c>
      <c r="E214" s="84" t="e">
        <f>(C214*HLOOKUP($B$198,Input!$D$11:$M$15, 2, FALSE))+(D214-HLOOKUP($B$198,Input!$D$11:$M$15, 2, FALSE))</f>
        <v>#N/A</v>
      </c>
      <c r="F214" s="61">
        <f>IF($B$197 ='Contribution Structures'!$H$3,'Contribution Structures'!D18,IF($B$197='Contribution Structures'!$H$4,'Contribution Structures'!D41,IF($B$197='Contribution Structures'!$H$5,'Contribution Structures'!D64,IF($B$197='Contribution Structures'!$H$6,'Contribution Structures'!D87,IF($B$197='Contribution Structures'!$H$7,'Contribution Structures'!D110,IF($B$197='Contribution Structures'!$H$8,'Contribution Structures'!D133,IF($B$197='Contribution Structures'!$H$9,'Contribution Structures'!D156)))))))</f>
        <v>0.3</v>
      </c>
      <c r="G214" s="83">
        <f>Input!$I$13</f>
        <v>0</v>
      </c>
      <c r="H214" s="84" t="e">
        <f>(F214*HLOOKUP($B$198,Input!$D$11:$M$15, 3, FALSE))+(G214-HLOOKUP($B$198,Input!$D$11:$M$15, 3, FALSE))</f>
        <v>#N/A</v>
      </c>
      <c r="I214" s="61">
        <f>IF($B$197 ='Contribution Structures'!$H$3,'Contribution Structures'!E18,IF($B$197='Contribution Structures'!$H$4,'Contribution Structures'!E41,IF($B$197='Contribution Structures'!$H$5,'Contribution Structures'!E64,IF($B$197='Contribution Structures'!$H$6,'Contribution Structures'!E87,IF($B$197='Contribution Structures'!$H$7,'Contribution Structures'!E110,IF($B$197='Contribution Structures'!$H$8,'Contribution Structures'!E133,IF($B$197='Contribution Structures'!$H$9,'Contribution Structures'!E156)))))))</f>
        <v>0.3</v>
      </c>
      <c r="J214" s="83">
        <f>Input!$I$14</f>
        <v>0</v>
      </c>
      <c r="K214" s="84" t="e">
        <f>(I214*HLOOKUP($B$198,Input!$D$11:$M$15, 4, FALSE))+(J214-HLOOKUP($B$198,Input!$D$11:$M$15, 4, FALSE))</f>
        <v>#N/A</v>
      </c>
      <c r="L214" s="61">
        <f>IF($B$197 ='Contribution Structures'!$H$3,'Contribution Structures'!F18,IF($B$197='Contribution Structures'!$H$4,'Contribution Structures'!F41,IF($B$197='Contribution Structures'!$H$5,'Contribution Structures'!F64,IF($B$197='Contribution Structures'!$H$6,'Contribution Structures'!F87,IF($B$197='Contribution Structures'!$H$7,'Contribution Structures'!F110,IF($B$197='Contribution Structures'!$H$8,'Contribution Structures'!F133,IF($B$197='Contribution Structures'!$H$9,'Contribution Structures'!F156)))))))</f>
        <v>0.26</v>
      </c>
      <c r="M214" s="95">
        <f>Input!$I$15</f>
        <v>0</v>
      </c>
      <c r="N214" s="84" t="e">
        <f>(L214*HLOOKUP($B$198,Input!$D$11:$M$15, 5, FALSE))+(M214-HLOOKUP($B$198,Input!$D$11:$M$15, 5, FALSE))</f>
        <v>#N/A</v>
      </c>
    </row>
    <row r="215" spans="1:14" s="1" customFormat="1" x14ac:dyDescent="0.25">
      <c r="A215" s="115">
        <v>16</v>
      </c>
      <c r="B215" s="62" t="s">
        <v>44</v>
      </c>
      <c r="C215" s="61">
        <f>IF($B$197 ='Contribution Structures'!$H$3,'Contribution Structures'!C19,IF($B$197='Contribution Structures'!$H$4,'Contribution Structures'!C42,IF($B$197='Contribution Structures'!$H$5,'Contribution Structures'!C65,IF($B$197='Contribution Structures'!$H$6,'Contribution Structures'!C88,IF($B$197='Contribution Structures'!$H$7,'Contribution Structures'!C111,IF($B$197='Contribution Structures'!$H$8,'Contribution Structures'!C134,IF($B$197='Contribution Structures'!$H$9,'Contribution Structures'!C157)))))))</f>
        <v>0.34</v>
      </c>
      <c r="D215" s="83">
        <f>Input!$I$12</f>
        <v>0</v>
      </c>
      <c r="E215" s="84" t="e">
        <f>(C215*HLOOKUP($B$198,Input!$D$11:$M$15, 2, FALSE))+(D215-HLOOKUP($B$198,Input!$D$11:$M$15, 2, FALSE))</f>
        <v>#N/A</v>
      </c>
      <c r="F215" s="61">
        <f>IF($B$197 ='Contribution Structures'!$H$3,'Contribution Structures'!D19,IF($B$197='Contribution Structures'!$H$4,'Contribution Structures'!D42,IF($B$197='Contribution Structures'!$H$5,'Contribution Structures'!D65,IF($B$197='Contribution Structures'!$H$6,'Contribution Structures'!D88,IF($B$197='Contribution Structures'!$H$7,'Contribution Structures'!D111,IF($B$197='Contribution Structures'!$H$8,'Contribution Structures'!D134,IF($B$197='Contribution Structures'!$H$9,'Contribution Structures'!D157)))))))</f>
        <v>0.3</v>
      </c>
      <c r="G215" s="83">
        <f>Input!$I$13</f>
        <v>0</v>
      </c>
      <c r="H215" s="84" t="e">
        <f>(F215*HLOOKUP($B$198,Input!$D$11:$M$15, 3, FALSE))+(G215-HLOOKUP($B$198,Input!$D$11:$M$15, 3, FALSE))</f>
        <v>#N/A</v>
      </c>
      <c r="I215" s="61">
        <f>IF($B$197 ='Contribution Structures'!$H$3,'Contribution Structures'!E19,IF($B$197='Contribution Structures'!$H$4,'Contribution Structures'!E42,IF($B$197='Contribution Structures'!$H$5,'Contribution Structures'!E65,IF($B$197='Contribution Structures'!$H$6,'Contribution Structures'!E88,IF($B$197='Contribution Structures'!$H$7,'Contribution Structures'!E111,IF($B$197='Contribution Structures'!$H$8,'Contribution Structures'!E134,IF($B$197='Contribution Structures'!$H$9,'Contribution Structures'!E157)))))))</f>
        <v>0.3</v>
      </c>
      <c r="J215" s="83">
        <f>Input!$I$14</f>
        <v>0</v>
      </c>
      <c r="K215" s="84" t="e">
        <f>(I215*HLOOKUP($B$198,Input!$D$11:$M$15, 4, FALSE))+(J215-HLOOKUP($B$198,Input!$D$11:$M$15, 4, FALSE))</f>
        <v>#N/A</v>
      </c>
      <c r="L215" s="61">
        <f>IF($B$197 ='Contribution Structures'!$H$3,'Contribution Structures'!F19,IF($B$197='Contribution Structures'!$H$4,'Contribution Structures'!F42,IF($B$197='Contribution Structures'!$H$5,'Contribution Structures'!F65,IF($B$197='Contribution Structures'!$H$6,'Contribution Structures'!F88,IF($B$197='Contribution Structures'!$H$7,'Contribution Structures'!F111,IF($B$197='Contribution Structures'!$H$8,'Contribution Structures'!F134,IF($B$197='Contribution Structures'!$H$9,'Contribution Structures'!F157)))))))</f>
        <v>0.28000000000000003</v>
      </c>
      <c r="M215" s="95">
        <f>Input!$I$15</f>
        <v>0</v>
      </c>
      <c r="N215" s="84" t="e">
        <f>(L215*HLOOKUP($B$198,Input!$D$11:$M$15, 5, FALSE))+(M215-HLOOKUP($B$198,Input!$D$11:$M$15, 5, FALSE))</f>
        <v>#N/A</v>
      </c>
    </row>
    <row r="216" spans="1:14" s="1" customFormat="1" x14ac:dyDescent="0.25">
      <c r="A216" s="115">
        <v>17</v>
      </c>
      <c r="B216" s="60" t="s">
        <v>45</v>
      </c>
      <c r="C216" s="61">
        <f>IF($B$197 ='Contribution Structures'!$H$3,'Contribution Structures'!C20,IF($B$197='Contribution Structures'!$H$4,'Contribution Structures'!C43,IF($B$197='Contribution Structures'!$H$5,'Contribution Structures'!C66,IF($B$197='Contribution Structures'!$H$6,'Contribution Structures'!C89,IF($B$197='Contribution Structures'!$H$7,'Contribution Structures'!C112,IF($B$197='Contribution Structures'!$H$8,'Contribution Structures'!C135,IF($B$197='Contribution Structures'!$H$9,'Contribution Structures'!C158)))))))</f>
        <v>0.35</v>
      </c>
      <c r="D216" s="83">
        <f>Input!$I$12</f>
        <v>0</v>
      </c>
      <c r="E216" s="84" t="e">
        <f>(C216*HLOOKUP($B$198,Input!$D$11:$M$15, 2, FALSE))+(D216-HLOOKUP($B$198,Input!$D$11:$M$15, 2, FALSE))</f>
        <v>#N/A</v>
      </c>
      <c r="F216" s="61">
        <f>IF($B$197 ='Contribution Structures'!$H$3,'Contribution Structures'!D20,IF($B$197='Contribution Structures'!$H$4,'Contribution Structures'!D43,IF($B$197='Contribution Structures'!$H$5,'Contribution Structures'!D66,IF($B$197='Contribution Structures'!$H$6,'Contribution Structures'!D89,IF($B$197='Contribution Structures'!$H$7,'Contribution Structures'!D112,IF($B$197='Contribution Structures'!$H$8,'Contribution Structures'!D135,IF($B$197='Contribution Structures'!$H$9,'Contribution Structures'!D158)))))))</f>
        <v>0.3</v>
      </c>
      <c r="G216" s="83">
        <f>Input!$I$13</f>
        <v>0</v>
      </c>
      <c r="H216" s="84" t="e">
        <f>(F216*HLOOKUP($B$198,Input!$D$11:$M$15, 3, FALSE))+(G216-HLOOKUP($B$198,Input!$D$11:$M$15, 3, FALSE))</f>
        <v>#N/A</v>
      </c>
      <c r="I216" s="61">
        <f>IF($B$197 ='Contribution Structures'!$H$3,'Contribution Structures'!E20,IF($B$197='Contribution Structures'!$H$4,'Contribution Structures'!E43,IF($B$197='Contribution Structures'!$H$5,'Contribution Structures'!E66,IF($B$197='Contribution Structures'!$H$6,'Contribution Structures'!E89,IF($B$197='Contribution Structures'!$H$7,'Contribution Structures'!E112,IF($B$197='Contribution Structures'!$H$8,'Contribution Structures'!E135,IF($B$197='Contribution Structures'!$H$9,'Contribution Structures'!E158)))))))</f>
        <v>0.3</v>
      </c>
      <c r="J216" s="83">
        <f>Input!$I$14</f>
        <v>0</v>
      </c>
      <c r="K216" s="84" t="e">
        <f>(I216*HLOOKUP($B$198,Input!$D$11:$M$15, 4, FALSE))+(J216-HLOOKUP($B$198,Input!$D$11:$M$15, 4, FALSE))</f>
        <v>#N/A</v>
      </c>
      <c r="L216" s="61">
        <f>IF($B$197 ='Contribution Structures'!$H$3,'Contribution Structures'!F20,IF($B$197='Contribution Structures'!$H$4,'Contribution Structures'!F43,IF($B$197='Contribution Structures'!$H$5,'Contribution Structures'!F66,IF($B$197='Contribution Structures'!$H$6,'Contribution Structures'!F89,IF($B$197='Contribution Structures'!$H$7,'Contribution Structures'!F112,IF($B$197='Contribution Structures'!$H$8,'Contribution Structures'!F135,IF($B$197='Contribution Structures'!$H$9,'Contribution Structures'!F158)))))))</f>
        <v>0.28999999999999998</v>
      </c>
      <c r="M216" s="95">
        <f>Input!$I$15</f>
        <v>0</v>
      </c>
      <c r="N216" s="84" t="e">
        <f>(L216*HLOOKUP($B$198,Input!$D$11:$M$15, 5, FALSE))+(M216-HLOOKUP($B$198,Input!$D$11:$M$15, 5, FALSE))</f>
        <v>#N/A</v>
      </c>
    </row>
    <row r="217" spans="1:14" s="1" customFormat="1" x14ac:dyDescent="0.25">
      <c r="A217" s="115">
        <v>18</v>
      </c>
      <c r="B217" s="60" t="s">
        <v>46</v>
      </c>
      <c r="C217" s="61">
        <f>IF($B$197 ='Contribution Structures'!$H$3,'Contribution Structures'!C21,IF($B$197='Contribution Structures'!$H$4,'Contribution Structures'!C44,IF($B$197='Contribution Structures'!$H$5,'Contribution Structures'!C67,IF($B$197='Contribution Structures'!$H$6,'Contribution Structures'!C90,IF($B$197='Contribution Structures'!$H$7,'Contribution Structures'!C113,IF($B$197='Contribution Structures'!$H$8,'Contribution Structures'!C136,IF($B$197='Contribution Structures'!$H$9,'Contribution Structures'!C159)))))))</f>
        <v>0.35</v>
      </c>
      <c r="D217" s="83">
        <f>Input!$I$12</f>
        <v>0</v>
      </c>
      <c r="E217" s="84" t="e">
        <f>(C217*HLOOKUP($B$198,Input!$D$11:$M$15, 2, FALSE))+(D217-HLOOKUP($B$198,Input!$D$11:$M$15, 2, FALSE))</f>
        <v>#N/A</v>
      </c>
      <c r="F217" s="61">
        <f>IF($B$197 ='Contribution Structures'!$H$3,'Contribution Structures'!D21,IF($B$197='Contribution Structures'!$H$4,'Contribution Structures'!D44,IF($B$197='Contribution Structures'!$H$5,'Contribution Structures'!D67,IF($B$197='Contribution Structures'!$H$6,'Contribution Structures'!D90,IF($B$197='Contribution Structures'!$H$7,'Contribution Structures'!D113,IF($B$197='Contribution Structures'!$H$8,'Contribution Structures'!D136,IF($B$197='Contribution Structures'!$H$9,'Contribution Structures'!D159)))))))</f>
        <v>0.35</v>
      </c>
      <c r="G217" s="83">
        <f>Input!$I$13</f>
        <v>0</v>
      </c>
      <c r="H217" s="84" t="e">
        <f>(F217*HLOOKUP($B$198,Input!$D$11:$M$15, 3, FALSE))+(G217-HLOOKUP($B$198,Input!$D$11:$M$15, 3, FALSE))</f>
        <v>#N/A</v>
      </c>
      <c r="I217" s="61">
        <f>IF($B$197 ='Contribution Structures'!$H$3,'Contribution Structures'!E21,IF($B$197='Contribution Structures'!$H$4,'Contribution Structures'!E44,IF($B$197='Contribution Structures'!$H$5,'Contribution Structures'!E67,IF($B$197='Contribution Structures'!$H$6,'Contribution Structures'!E90,IF($B$197='Contribution Structures'!$H$7,'Contribution Structures'!E113,IF($B$197='Contribution Structures'!$H$8,'Contribution Structures'!E136,IF($B$197='Contribution Structures'!$H$9,'Contribution Structures'!E159)))))))</f>
        <v>0.35</v>
      </c>
      <c r="J217" s="83">
        <f>Input!$I$14</f>
        <v>0</v>
      </c>
      <c r="K217" s="84" t="e">
        <f>(I217*HLOOKUP($B$198,Input!$D$11:$M$15, 4, FALSE))+(J217-HLOOKUP($B$198,Input!$D$11:$M$15, 4, FALSE))</f>
        <v>#N/A</v>
      </c>
      <c r="L217" s="61">
        <f>IF($B$197 ='Contribution Structures'!$H$3,'Contribution Structures'!F21,IF($B$197='Contribution Structures'!$H$4,'Contribution Structures'!F44,IF($B$197='Contribution Structures'!$H$5,'Contribution Structures'!F67,IF($B$197='Contribution Structures'!$H$6,'Contribution Structures'!F90,IF($B$197='Contribution Structures'!$H$7,'Contribution Structures'!F113,IF($B$197='Contribution Structures'!$H$8,'Contribution Structures'!F136,IF($B$197='Contribution Structures'!$H$9,'Contribution Structures'!F159)))))))</f>
        <v>0.32</v>
      </c>
      <c r="M217" s="95">
        <f>Input!$I$15</f>
        <v>0</v>
      </c>
      <c r="N217" s="84" t="e">
        <f>(L217*HLOOKUP($B$198,Input!$D$11:$M$15, 5, FALSE))+(M217-HLOOKUP($B$198,Input!$D$11:$M$15, 5, FALSE))</f>
        <v>#N/A</v>
      </c>
    </row>
    <row r="218" spans="1:14" s="1" customFormat="1" x14ac:dyDescent="0.25">
      <c r="A218" s="115">
        <v>19</v>
      </c>
      <c r="B218" s="60" t="s">
        <v>47</v>
      </c>
      <c r="C218" s="61">
        <f>IF($B$197 ='Contribution Structures'!$H$3,'Contribution Structures'!C22,IF($B$197='Contribution Structures'!$H$4,'Contribution Structures'!C45,IF($B$197='Contribution Structures'!$H$5,'Contribution Structures'!C68,IF($B$197='Contribution Structures'!$H$6,'Contribution Structures'!C91,IF($B$197='Contribution Structures'!$H$7,'Contribution Structures'!C114,IF($B$197='Contribution Structures'!$H$8,'Contribution Structures'!C137,IF($B$197='Contribution Structures'!$H$9,'Contribution Structures'!C160)))))))</f>
        <v>0.35</v>
      </c>
      <c r="D218" s="83">
        <f>Input!$I$12</f>
        <v>0</v>
      </c>
      <c r="E218" s="84" t="e">
        <f>(C218*HLOOKUP($B$198,Input!$D$11:$M$15, 2, FALSE))+(D218-HLOOKUP($B$198,Input!$D$11:$M$15, 2, FALSE))</f>
        <v>#N/A</v>
      </c>
      <c r="F218" s="61">
        <f>IF($B$197 ='Contribution Structures'!$H$3,'Contribution Structures'!D22,IF($B$197='Contribution Structures'!$H$4,'Contribution Structures'!D45,IF($B$197='Contribution Structures'!$H$5,'Contribution Structures'!D68,IF($B$197='Contribution Structures'!$H$6,'Contribution Structures'!D91,IF($B$197='Contribution Structures'!$H$7,'Contribution Structures'!D114,IF($B$197='Contribution Structures'!$H$8,'Contribution Structures'!D137,IF($B$197='Contribution Structures'!$H$9,'Contribution Structures'!D160)))))))</f>
        <v>0.35</v>
      </c>
      <c r="G218" s="83">
        <f>Input!$I$13</f>
        <v>0</v>
      </c>
      <c r="H218" s="84" t="e">
        <f>(F218*HLOOKUP($B$198,Input!$D$11:$M$15, 3, FALSE))+(G218-HLOOKUP($B$198,Input!$D$11:$M$15, 3, FALSE))</f>
        <v>#N/A</v>
      </c>
      <c r="I218" s="61">
        <f>IF($B$197 ='Contribution Structures'!$H$3,'Contribution Structures'!E22,IF($B$197='Contribution Structures'!$H$4,'Contribution Structures'!E45,IF($B$197='Contribution Structures'!$H$5,'Contribution Structures'!E68,IF($B$197='Contribution Structures'!$H$6,'Contribution Structures'!E91,IF($B$197='Contribution Structures'!$H$7,'Contribution Structures'!E114,IF($B$197='Contribution Structures'!$H$8,'Contribution Structures'!E137,IF($B$197='Contribution Structures'!$H$9,'Contribution Structures'!E160)))))))</f>
        <v>0.35</v>
      </c>
      <c r="J218" s="83">
        <f>Input!$I$14</f>
        <v>0</v>
      </c>
      <c r="K218" s="84" t="e">
        <f>(I218*HLOOKUP($B$198,Input!$D$11:$M$15, 4, FALSE))+(J218-HLOOKUP($B$198,Input!$D$11:$M$15, 4, FALSE))</f>
        <v>#N/A</v>
      </c>
      <c r="L218" s="61">
        <f>IF($B$197 ='Contribution Structures'!$H$3,'Contribution Structures'!F22,IF($B$197='Contribution Structures'!$H$4,'Contribution Structures'!F45,IF($B$197='Contribution Structures'!$H$5,'Contribution Structures'!F68,IF($B$197='Contribution Structures'!$H$6,'Contribution Structures'!F91,IF($B$197='Contribution Structures'!$H$7,'Contribution Structures'!F114,IF($B$197='Contribution Structures'!$H$8,'Contribution Structures'!F137,IF($B$197='Contribution Structures'!$H$9,'Contribution Structures'!F160)))))))</f>
        <v>0.32</v>
      </c>
      <c r="M218" s="95">
        <f>Input!$I$15</f>
        <v>0</v>
      </c>
      <c r="N218" s="84" t="e">
        <f>(L218*HLOOKUP($B$198,Input!$D$11:$M$15, 5, FALSE))+(M218-HLOOKUP($B$198,Input!$D$11:$M$15, 5, FALSE))</f>
        <v>#N/A</v>
      </c>
    </row>
    <row r="219" spans="1:14" s="1" customFormat="1" ht="15.75" thickBot="1" x14ac:dyDescent="0.3">
      <c r="A219" s="115">
        <v>20</v>
      </c>
      <c r="B219" s="63" t="s">
        <v>48</v>
      </c>
      <c r="C219" s="64">
        <f>IF($B$197 ='Contribution Structures'!$H$3,'Contribution Structures'!C23,IF($B$197='Contribution Structures'!$H$4,'Contribution Structures'!C46,IF($B$197='Contribution Structures'!$H$5,'Contribution Structures'!C69,IF($B$197='Contribution Structures'!$H$6,'Contribution Structures'!C92,IF($B$197='Contribution Structures'!$H$7,'Contribution Structures'!C115,IF($B$197='Contribution Structures'!$H$8,'Contribution Structures'!C138,IF($B$197='Contribution Structures'!$H$9,'Contribution Structures'!C161)))))))</f>
        <v>0.35</v>
      </c>
      <c r="D219" s="88">
        <f>Input!$I$12</f>
        <v>0</v>
      </c>
      <c r="E219" s="89" t="e">
        <f>(C219*HLOOKUP($B$198,Input!$D$11:$M$15, 2, FALSE))+(D219-HLOOKUP($B$198,Input!$D$11:$M$15, 2, FALSE))</f>
        <v>#N/A</v>
      </c>
      <c r="F219" s="64">
        <f>IF($B$197 ='Contribution Structures'!$H$3,'Contribution Structures'!D23,IF($B$197='Contribution Structures'!$H$4,'Contribution Structures'!D46,IF($B$197='Contribution Structures'!$H$5,'Contribution Structures'!D69,IF($B$197='Contribution Structures'!$H$6,'Contribution Structures'!D92,IF($B$197='Contribution Structures'!$H$7,'Contribution Structures'!D115,IF($B$197='Contribution Structures'!$H$8,'Contribution Structures'!D138,IF($B$197='Contribution Structures'!$H$9,'Contribution Structures'!D161)))))))</f>
        <v>0.35</v>
      </c>
      <c r="G219" s="88">
        <f>Input!$I$13</f>
        <v>0</v>
      </c>
      <c r="H219" s="89" t="e">
        <f>(F219*HLOOKUP($B$198,Input!$D$11:$M$15, 3, FALSE))+(G219-HLOOKUP($B$198,Input!$D$11:$M$15, 3, FALSE))</f>
        <v>#N/A</v>
      </c>
      <c r="I219" s="64">
        <f>IF($B$197 ='Contribution Structures'!$H$3,'Contribution Structures'!E23,IF($B$197='Contribution Structures'!$H$4,'Contribution Structures'!E46,IF($B$197='Contribution Structures'!$H$5,'Contribution Structures'!E69,IF($B$197='Contribution Structures'!$H$6,'Contribution Structures'!E92,IF($B$197='Contribution Structures'!$H$7,'Contribution Structures'!E115,IF($B$197='Contribution Structures'!$H$8,'Contribution Structures'!E138,IF($B$197='Contribution Structures'!$H$9,'Contribution Structures'!E161)))))))</f>
        <v>0.35</v>
      </c>
      <c r="J219" s="88">
        <f>Input!$I$14</f>
        <v>0</v>
      </c>
      <c r="K219" s="89" t="e">
        <f>(I219*HLOOKUP($B$198,Input!$D$11:$M$15, 4, FALSE))+(J219-HLOOKUP($B$198,Input!$D$11:$M$15, 4, FALSE))</f>
        <v>#N/A</v>
      </c>
      <c r="L219" s="64">
        <f>IF($B$197 ='Contribution Structures'!$H$3,'Contribution Structures'!F23,IF($B$197='Contribution Structures'!$H$4,'Contribution Structures'!F46,IF($B$197='Contribution Structures'!$H$5,'Contribution Structures'!F69,IF($B$197='Contribution Structures'!$H$6,'Contribution Structures'!F92,IF($B$197='Contribution Structures'!$H$7,'Contribution Structures'!F115,IF($B$197='Contribution Structures'!$H$8,'Contribution Structures'!F138,IF($B$197='Contribution Structures'!$H$9,'Contribution Structures'!F161)))))))</f>
        <v>0.35</v>
      </c>
      <c r="M219" s="97">
        <f>Input!$I$15</f>
        <v>0</v>
      </c>
      <c r="N219" s="89" t="e">
        <f>(L219*HLOOKUP($B$198,Input!$D$11:$M$15, 5, FALSE))+(M219-HLOOKUP($B$198,Input!$D$11:$M$15, 5, FALSE))</f>
        <v>#N/A</v>
      </c>
    </row>
    <row r="220" spans="1:14" s="1" customFormat="1" ht="15.75" thickBot="1" x14ac:dyDescent="0.3">
      <c r="A220" s="114"/>
    </row>
    <row r="221" spans="1:14" s="1" customFormat="1" ht="22.5" customHeight="1" thickBot="1" x14ac:dyDescent="0.3">
      <c r="A221" s="125" t="s">
        <v>4</v>
      </c>
      <c r="B221" s="101">
        <f>Input!J11</f>
        <v>0</v>
      </c>
    </row>
    <row r="222" spans="1:14" s="1" customFormat="1" ht="26.1" customHeight="1" thickBot="1" x14ac:dyDescent="0.3">
      <c r="A222" s="126" t="s">
        <v>80</v>
      </c>
      <c r="B222" s="116" t="s">
        <v>77</v>
      </c>
    </row>
    <row r="223" spans="1:14" s="1" customFormat="1" ht="29.45" customHeight="1" thickBot="1" x14ac:dyDescent="0.3">
      <c r="A223" s="127" t="s">
        <v>82</v>
      </c>
      <c r="B223" s="117" t="s">
        <v>133</v>
      </c>
      <c r="C223" s="146" t="s">
        <v>12</v>
      </c>
      <c r="D223" s="147"/>
      <c r="E223" s="148"/>
      <c r="F223" s="146" t="s">
        <v>13</v>
      </c>
      <c r="G223" s="147"/>
      <c r="H223" s="148"/>
      <c r="I223" s="146" t="s">
        <v>14</v>
      </c>
      <c r="J223" s="147"/>
      <c r="K223" s="148"/>
      <c r="L223" s="146" t="s">
        <v>15</v>
      </c>
      <c r="M223" s="147"/>
      <c r="N223" s="148"/>
    </row>
    <row r="224" spans="1:14" s="1" customFormat="1" ht="26.25" thickBot="1" x14ac:dyDescent="0.3">
      <c r="A224" s="115" t="s">
        <v>16</v>
      </c>
      <c r="B224" s="55" t="s">
        <v>17</v>
      </c>
      <c r="C224" s="56" t="s">
        <v>18</v>
      </c>
      <c r="D224" s="72" t="s">
        <v>19</v>
      </c>
      <c r="E224" s="73" t="s">
        <v>20</v>
      </c>
      <c r="F224" s="56" t="s">
        <v>18</v>
      </c>
      <c r="G224" s="72" t="s">
        <v>19</v>
      </c>
      <c r="H224" s="73" t="s">
        <v>20</v>
      </c>
      <c r="I224" s="56" t="s">
        <v>18</v>
      </c>
      <c r="J224" s="72" t="s">
        <v>19</v>
      </c>
      <c r="K224" s="73" t="s">
        <v>20</v>
      </c>
      <c r="L224" s="56" t="s">
        <v>18</v>
      </c>
      <c r="M224" s="74" t="s">
        <v>19</v>
      </c>
      <c r="N224" s="75" t="s">
        <v>20</v>
      </c>
    </row>
    <row r="225" spans="1:14" s="1" customFormat="1" ht="13.5" customHeight="1" x14ac:dyDescent="0.25">
      <c r="A225" s="115">
        <v>1</v>
      </c>
      <c r="B225" s="91" t="s">
        <v>29</v>
      </c>
      <c r="C225" s="92">
        <f>IF($B$222 ='Contribution Structures'!$H$3,'Contribution Structures'!C4,IF($B$222='Contribution Structures'!$H$4,'Contribution Structures'!C27,IF($B$222='Contribution Structures'!$H$5,'Contribution Structures'!C50,IF($B$222='Contribution Structures'!$H$6,'Contribution Structures'!C73,IF($B$222='Contribution Structures'!$H$7,'Contribution Structures'!C96,IF($B$222='Contribution Structures'!$H$8,'Contribution Structures'!C119,IF($B$222='Contribution Structures'!$H$9,'Contribution Structures'!C142)))))))</f>
        <v>4.4999999999999998E-2</v>
      </c>
      <c r="D225" s="78">
        <f>Input!$J$12</f>
        <v>0</v>
      </c>
      <c r="E225" s="79" t="e">
        <f>(C225*HLOOKUP($B$223,Input!$D$11:$M$15, 2, FALSE))+(D225-HLOOKUP($B$223,Input!$D$11:$M$15, 2, FALSE))</f>
        <v>#N/A</v>
      </c>
      <c r="F225" s="92">
        <f>IF($B$222 ='Contribution Structures'!$H$3,'Contribution Structures'!D4,IF($B$222='Contribution Structures'!$H$4,'Contribution Structures'!D27,IF($B$222='Contribution Structures'!$H$5,'Contribution Structures'!D50,IF($B$222='Contribution Structures'!$H$6,'Contribution Structures'!D73,IF($B$222='Contribution Structures'!$H$7,'Contribution Structures'!D96,IF($B$222='Contribution Structures'!$H$8,'Contribution Structures'!D119,IF($B$222='Contribution Structures'!$H$9,'Contribution Structures'!D142)))))))</f>
        <v>3.5000000000000003E-2</v>
      </c>
      <c r="G225" s="78">
        <f>Input!$J$13</f>
        <v>0</v>
      </c>
      <c r="H225" s="79" t="e">
        <f>(F225*HLOOKUP($B$223,Input!$D$11:$M$15, 3, FALSE))+(G225-HLOOKUP($B$223,Input!$D$11:$M$15, 3, FALSE))</f>
        <v>#N/A</v>
      </c>
      <c r="I225" s="92">
        <f>IF($B$222 ='Contribution Structures'!$H$3,'Contribution Structures'!E4,IF($B$222='Contribution Structures'!$H$4,'Contribution Structures'!E27,IF($B$222='Contribution Structures'!$H$5,'Contribution Structures'!E50,IF($B$222='Contribution Structures'!$H$6,'Contribution Structures'!E73,IF($B$222='Contribution Structures'!$H$7,'Contribution Structures'!E96,IF($B$222='Contribution Structures'!$H$8,'Contribution Structures'!E119,IF($B$222='Contribution Structures'!$H$9,'Contribution Structures'!E142)))))))</f>
        <v>3.5000000000000003E-2</v>
      </c>
      <c r="J225" s="78">
        <f>Input!$J$14</f>
        <v>0</v>
      </c>
      <c r="K225" s="79" t="e">
        <f>(I225*HLOOKUP($B$223,Input!$D$11:$M$15, 4, FALSE))+(J225-HLOOKUP($B$223,Input!$D$11:$M$15, 4, FALSE))</f>
        <v>#N/A</v>
      </c>
      <c r="L225" s="92">
        <f>IF($B$222 ='Contribution Structures'!$H$3,'Contribution Structures'!F4,IF($B$222='Contribution Structures'!$H$4,'Contribution Structures'!F27,IF($B$222='Contribution Structures'!$H$5,'Contribution Structures'!F50,IF($B$222='Contribution Structures'!$H$6,'Contribution Structures'!F73,IF($B$222='Contribution Structures'!$H$7,'Contribution Structures'!F96,IF($B$222='Contribution Structures'!$H$8,'Contribution Structures'!F119,IF($B$222='Contribution Structures'!$H$9,'Contribution Structures'!F142)))))))</f>
        <v>0.03</v>
      </c>
      <c r="M225" s="93">
        <f>Input!$J$15</f>
        <v>0</v>
      </c>
      <c r="N225" s="79" t="e">
        <f>(L225*HLOOKUP($B$223,Input!$D$11:$M$15, 5, FALSE))+(M225-HLOOKUP($B$223,Input!$D$11:$M$15, 5, FALSE))</f>
        <v>#N/A</v>
      </c>
    </row>
    <row r="226" spans="1:14" s="1" customFormat="1" ht="13.5" customHeight="1" x14ac:dyDescent="0.25">
      <c r="A226" s="115">
        <v>2</v>
      </c>
      <c r="B226" s="60" t="s">
        <v>30</v>
      </c>
      <c r="C226" s="61">
        <f>IF($B$222 ='Contribution Structures'!$H$3,'Contribution Structures'!C5,IF($B$222='Contribution Structures'!$H$4,'Contribution Structures'!C28,IF($B$222='Contribution Structures'!$H$5,'Contribution Structures'!C51,IF($B$222='Contribution Structures'!$H$6,'Contribution Structures'!C74,IF($B$222='Contribution Structures'!$H$7,'Contribution Structures'!C97,IF($B$222='Contribution Structures'!$H$8,'Contribution Structures'!C120,IF($B$222='Contribution Structures'!$H$9,'Contribution Structures'!C143)))))))</f>
        <v>5.5E-2</v>
      </c>
      <c r="D226" s="83">
        <f>Input!$J$12</f>
        <v>0</v>
      </c>
      <c r="E226" s="84" t="e">
        <f>(C226*HLOOKUP($B$223,Input!$D$11:$M$15, 2, FALSE))+(D226-HLOOKUP($B$223,Input!$D$11:$M$15, 2, FALSE))</f>
        <v>#N/A</v>
      </c>
      <c r="F226" s="61">
        <f>IF($B$222 ='Contribution Structures'!$H$3,'Contribution Structures'!D5,IF($B$222='Contribution Structures'!$H$4,'Contribution Structures'!D28,IF($B$222='Contribution Structures'!$H$5,'Contribution Structures'!D51,IF($B$222='Contribution Structures'!$H$6,'Contribution Structures'!D74,IF($B$222='Contribution Structures'!$H$7,'Contribution Structures'!D97,IF($B$222='Contribution Structures'!$H$8,'Contribution Structures'!D120,IF($B$222='Contribution Structures'!$H$9,'Contribution Structures'!D143)))))))</f>
        <v>3.5000000000000003E-2</v>
      </c>
      <c r="G226" s="83">
        <f>Input!$J$13</f>
        <v>0</v>
      </c>
      <c r="H226" s="84" t="e">
        <f>(F226*HLOOKUP($B$223,Input!$D$11:$M$15, 3, FALSE))+(G226-HLOOKUP($B$223,Input!$D$11:$M$15, 3, FALSE))</f>
        <v>#N/A</v>
      </c>
      <c r="I226" s="61">
        <f>IF($B$222 ='Contribution Structures'!$H$3,'Contribution Structures'!E5,IF($B$222='Contribution Structures'!$H$4,'Contribution Structures'!E28,IF($B$222='Contribution Structures'!$H$5,'Contribution Structures'!E51,IF($B$222='Contribution Structures'!$H$6,'Contribution Structures'!E74,IF($B$222='Contribution Structures'!$H$7,'Contribution Structures'!E97,IF($B$222='Contribution Structures'!$H$8,'Contribution Structures'!E120,IF($B$222='Contribution Structures'!$H$9,'Contribution Structures'!E143)))))))</f>
        <v>3.5000000000000003E-2</v>
      </c>
      <c r="J226" s="83">
        <f>Input!$J$14</f>
        <v>0</v>
      </c>
      <c r="K226" s="84" t="e">
        <f>(I226*HLOOKUP($B$223,Input!$D$11:$M$15, 4, FALSE))+(J226-HLOOKUP($B$223,Input!$D$11:$M$15, 4, FALSE))</f>
        <v>#N/A</v>
      </c>
      <c r="L226" s="61">
        <f>IF($B$222 ='Contribution Structures'!$H$3,'Contribution Structures'!F5,IF($B$222='Contribution Structures'!$H$4,'Contribution Structures'!F28,IF($B$222='Contribution Structures'!$H$5,'Contribution Structures'!F51,IF($B$222='Contribution Structures'!$H$6,'Contribution Structures'!F74,IF($B$222='Contribution Structures'!$H$7,'Contribution Structures'!F97,IF($B$222='Contribution Structures'!$H$8,'Contribution Structures'!F120,IF($B$222='Contribution Structures'!$H$9,'Contribution Structures'!F143)))))))</f>
        <v>0.03</v>
      </c>
      <c r="M226" s="95">
        <f>Input!$J$15</f>
        <v>0</v>
      </c>
      <c r="N226" s="84" t="e">
        <f>(L226*HLOOKUP($B$223,Input!$D$11:$M$15, 5, FALSE))+(M226-HLOOKUP($B$223,Input!$D$11:$M$15, 5, FALSE))</f>
        <v>#N/A</v>
      </c>
    </row>
    <row r="227" spans="1:14" s="1" customFormat="1" ht="13.5" customHeight="1" x14ac:dyDescent="0.25">
      <c r="A227" s="115">
        <v>3</v>
      </c>
      <c r="B227" s="60" t="s">
        <v>31</v>
      </c>
      <c r="C227" s="61">
        <f>IF($B$222 ='Contribution Structures'!$H$3,'Contribution Structures'!C6,IF($B$222='Contribution Structures'!$H$4,'Contribution Structures'!C29,IF($B$222='Contribution Structures'!$H$5,'Contribution Structures'!C52,IF($B$222='Contribution Structures'!$H$6,'Contribution Structures'!C75,IF($B$222='Contribution Structures'!$H$7,'Contribution Structures'!C98,IF($B$222='Contribution Structures'!$H$8,'Contribution Structures'!C121,IF($B$222='Contribution Structures'!$H$9,'Contribution Structures'!C144)))))))</f>
        <v>7.4999999999999997E-2</v>
      </c>
      <c r="D227" s="83">
        <f>Input!$J$12</f>
        <v>0</v>
      </c>
      <c r="E227" s="84" t="e">
        <f>(C227*HLOOKUP($B$223,Input!$D$11:$M$15, 2, FALSE))+(D227-HLOOKUP($B$223,Input!$D$11:$M$15, 2, FALSE))</f>
        <v>#N/A</v>
      </c>
      <c r="F227" s="61">
        <f>IF($B$222 ='Contribution Structures'!$H$3,'Contribution Structures'!D6,IF($B$222='Contribution Structures'!$H$4,'Contribution Structures'!D29,IF($B$222='Contribution Structures'!$H$5,'Contribution Structures'!D52,IF($B$222='Contribution Structures'!$H$6,'Contribution Structures'!D75,IF($B$222='Contribution Structures'!$H$7,'Contribution Structures'!D98,IF($B$222='Contribution Structures'!$H$8,'Contribution Structures'!D121,IF($B$222='Contribution Structures'!$H$9,'Contribution Structures'!D144)))))))</f>
        <v>4.4999999999999998E-2</v>
      </c>
      <c r="G227" s="83">
        <f>Input!$J$13</f>
        <v>0</v>
      </c>
      <c r="H227" s="84" t="e">
        <f>(F227*HLOOKUP($B$223,Input!$D$11:$M$15, 3, FALSE))+(G227-HLOOKUP($B$223,Input!$D$11:$M$15, 3, FALSE))</f>
        <v>#N/A</v>
      </c>
      <c r="I227" s="61">
        <f>IF($B$222 ='Contribution Structures'!$H$3,'Contribution Structures'!E6,IF($B$222='Contribution Structures'!$H$4,'Contribution Structures'!E29,IF($B$222='Contribution Structures'!$H$5,'Contribution Structures'!E52,IF($B$222='Contribution Structures'!$H$6,'Contribution Structures'!E75,IF($B$222='Contribution Structures'!$H$7,'Contribution Structures'!E98,IF($B$222='Contribution Structures'!$H$8,'Contribution Structures'!E121,IF($B$222='Contribution Structures'!$H$9,'Contribution Structures'!E144)))))))</f>
        <v>4.4999999999999998E-2</v>
      </c>
      <c r="J227" s="83">
        <f>Input!$J$14</f>
        <v>0</v>
      </c>
      <c r="K227" s="84" t="e">
        <f>(I227*HLOOKUP($B$223,Input!$D$11:$M$15, 4, FALSE))+(J227-HLOOKUP($B$223,Input!$D$11:$M$15, 4, FALSE))</f>
        <v>#N/A</v>
      </c>
      <c r="L227" s="61">
        <f>IF($B$222 ='Contribution Structures'!$H$3,'Contribution Structures'!F6,IF($B$222='Contribution Structures'!$H$4,'Contribution Structures'!F29,IF($B$222='Contribution Structures'!$H$5,'Contribution Structures'!F52,IF($B$222='Contribution Structures'!$H$6,'Contribution Structures'!F75,IF($B$222='Contribution Structures'!$H$7,'Contribution Structures'!F98,IF($B$222='Contribution Structures'!$H$8,'Contribution Structures'!F121,IF($B$222='Contribution Structures'!$H$9,'Contribution Structures'!F144)))))))</f>
        <v>0.04</v>
      </c>
      <c r="M227" s="95">
        <f>Input!$J$15</f>
        <v>0</v>
      </c>
      <c r="N227" s="84" t="e">
        <f>(L227*HLOOKUP($B$223,Input!$D$11:$M$15, 5, FALSE))+(M227-HLOOKUP($B$223,Input!$D$11:$M$15, 5, FALSE))</f>
        <v>#N/A</v>
      </c>
    </row>
    <row r="228" spans="1:14" s="1" customFormat="1" x14ac:dyDescent="0.25">
      <c r="A228" s="115">
        <v>4</v>
      </c>
      <c r="B228" s="60" t="s">
        <v>32</v>
      </c>
      <c r="C228" s="61">
        <f>IF($B$222 ='Contribution Structures'!$H$3,'Contribution Structures'!C7,IF($B$222='Contribution Structures'!$H$4,'Contribution Structures'!C30,IF($B$222='Contribution Structures'!$H$5,'Contribution Structures'!C53,IF($B$222='Contribution Structures'!$H$6,'Contribution Structures'!C76,IF($B$222='Contribution Structures'!$H$7,'Contribution Structures'!C99,IF($B$222='Contribution Structures'!$H$8,'Contribution Structures'!C122,IF($B$222='Contribution Structures'!$H$9,'Contribution Structures'!C145)))))))</f>
        <v>0.1</v>
      </c>
      <c r="D228" s="83">
        <f>Input!$J$12</f>
        <v>0</v>
      </c>
      <c r="E228" s="84" t="e">
        <f>(C228*HLOOKUP($B$223,Input!$D$11:$M$15, 2, FALSE))+(D228-HLOOKUP($B$223,Input!$D$11:$M$15, 2, FALSE))</f>
        <v>#N/A</v>
      </c>
      <c r="F228" s="61">
        <f>IF($B$222 ='Contribution Structures'!$H$3,'Contribution Structures'!D7,IF($B$222='Contribution Structures'!$H$4,'Contribution Structures'!D30,IF($B$222='Contribution Structures'!$H$5,'Contribution Structures'!D53,IF($B$222='Contribution Structures'!$H$6,'Contribution Structures'!D76,IF($B$222='Contribution Structures'!$H$7,'Contribution Structures'!D99,IF($B$222='Contribution Structures'!$H$8,'Contribution Structures'!D122,IF($B$222='Contribution Structures'!$H$9,'Contribution Structures'!D145)))))))</f>
        <v>0.06</v>
      </c>
      <c r="G228" s="83">
        <f>Input!$J$13</f>
        <v>0</v>
      </c>
      <c r="H228" s="84" t="e">
        <f>(F228*HLOOKUP($B$223,Input!$D$11:$M$15, 3, FALSE))+(G228-HLOOKUP($B$223,Input!$D$11:$M$15, 3, FALSE))</f>
        <v>#N/A</v>
      </c>
      <c r="I228" s="61">
        <f>IF($B$222 ='Contribution Structures'!$H$3,'Contribution Structures'!E7,IF($B$222='Contribution Structures'!$H$4,'Contribution Structures'!E30,IF($B$222='Contribution Structures'!$H$5,'Contribution Structures'!E53,IF($B$222='Contribution Structures'!$H$6,'Contribution Structures'!E76,IF($B$222='Contribution Structures'!$H$7,'Contribution Structures'!E99,IF($B$222='Contribution Structures'!$H$8,'Contribution Structures'!E122,IF($B$222='Contribution Structures'!$H$9,'Contribution Structures'!E145)))))))</f>
        <v>0.06</v>
      </c>
      <c r="J228" s="83">
        <f>Input!$J$14</f>
        <v>0</v>
      </c>
      <c r="K228" s="84" t="e">
        <f>(I228*HLOOKUP($B$223,Input!$D$11:$M$15, 4, FALSE))+(J228-HLOOKUP($B$223,Input!$D$11:$M$15, 4, FALSE))</f>
        <v>#N/A</v>
      </c>
      <c r="L228" s="61">
        <f>IF($B$222 ='Contribution Structures'!$H$3,'Contribution Structures'!F7,IF($B$222='Contribution Structures'!$H$4,'Contribution Structures'!F30,IF($B$222='Contribution Structures'!$H$5,'Contribution Structures'!F53,IF($B$222='Contribution Structures'!$H$6,'Contribution Structures'!F76,IF($B$222='Contribution Structures'!$H$7,'Contribution Structures'!F99,IF($B$222='Contribution Structures'!$H$8,'Contribution Structures'!F122,IF($B$222='Contribution Structures'!$H$9,'Contribution Structures'!F145)))))))</f>
        <v>0.05</v>
      </c>
      <c r="M228" s="95">
        <f>Input!$J$15</f>
        <v>0</v>
      </c>
      <c r="N228" s="84" t="e">
        <f>(L228*HLOOKUP($B$223,Input!$D$11:$M$15, 5, FALSE))+(M228-HLOOKUP($B$223,Input!$D$11:$M$15, 5, FALSE))</f>
        <v>#N/A</v>
      </c>
    </row>
    <row r="229" spans="1:14" s="1" customFormat="1" ht="13.5" customHeight="1" x14ac:dyDescent="0.25">
      <c r="A229" s="115">
        <v>5</v>
      </c>
      <c r="B229" s="60" t="s">
        <v>33</v>
      </c>
      <c r="C229" s="61">
        <f>IF($B$222 ='Contribution Structures'!$H$3,'Contribution Structures'!C8,IF($B$222='Contribution Structures'!$H$4,'Contribution Structures'!C31,IF($B$222='Contribution Structures'!$H$5,'Contribution Structures'!C54,IF($B$222='Contribution Structures'!$H$6,'Contribution Structures'!C77,IF($B$222='Contribution Structures'!$H$7,'Contribution Structures'!C100,IF($B$222='Contribution Structures'!$H$8,'Contribution Structures'!C123,IF($B$222='Contribution Structures'!$H$9,'Contribution Structures'!C146)))))))</f>
        <v>0.11</v>
      </c>
      <c r="D229" s="83">
        <f>Input!$J$12</f>
        <v>0</v>
      </c>
      <c r="E229" s="84" t="e">
        <f>(C229*HLOOKUP($B$223,Input!$D$11:$M$15, 2, FALSE))+(D229-HLOOKUP($B$223,Input!$D$11:$M$15, 2, FALSE))</f>
        <v>#N/A</v>
      </c>
      <c r="F229" s="61">
        <f>IF($B$222 ='Contribution Structures'!$H$3,'Contribution Structures'!D8,IF($B$222='Contribution Structures'!$H$4,'Contribution Structures'!D31,IF($B$222='Contribution Structures'!$H$5,'Contribution Structures'!D54,IF($B$222='Contribution Structures'!$H$6,'Contribution Structures'!D77,IF($B$222='Contribution Structures'!$H$7,'Contribution Structures'!D100,IF($B$222='Contribution Structures'!$H$8,'Contribution Structures'!D123,IF($B$222='Contribution Structures'!$H$9,'Contribution Structures'!D146)))))))</f>
        <v>7.0000000000000007E-2</v>
      </c>
      <c r="G229" s="83">
        <f>Input!$J$13</f>
        <v>0</v>
      </c>
      <c r="H229" s="84" t="e">
        <f>(F229*HLOOKUP($B$223,Input!$D$11:$M$15, 3, FALSE))+(G229-HLOOKUP($B$223,Input!$D$11:$M$15, 3, FALSE))</f>
        <v>#N/A</v>
      </c>
      <c r="I229" s="61">
        <f>IF($B$222 ='Contribution Structures'!$H$3,'Contribution Structures'!E8,IF($B$222='Contribution Structures'!$H$4,'Contribution Structures'!E31,IF($B$222='Contribution Structures'!$H$5,'Contribution Structures'!E54,IF($B$222='Contribution Structures'!$H$6,'Contribution Structures'!E77,IF($B$222='Contribution Structures'!$H$7,'Contribution Structures'!E100,IF($B$222='Contribution Structures'!$H$8,'Contribution Structures'!E123,IF($B$222='Contribution Structures'!$H$9,'Contribution Structures'!E146)))))))</f>
        <v>7.0000000000000007E-2</v>
      </c>
      <c r="J229" s="83">
        <f>Input!$J$14</f>
        <v>0</v>
      </c>
      <c r="K229" s="84" t="e">
        <f>(I229*HLOOKUP($B$223,Input!$D$11:$M$15, 4, FALSE))+(J229-HLOOKUP($B$223,Input!$D$11:$M$15, 4, FALSE))</f>
        <v>#N/A</v>
      </c>
      <c r="L229" s="61">
        <f>IF($B$222 ='Contribution Structures'!$H$3,'Contribution Structures'!F8,IF($B$222='Contribution Structures'!$H$4,'Contribution Structures'!F31,IF($B$222='Contribution Structures'!$H$5,'Contribution Structures'!F54,IF($B$222='Contribution Structures'!$H$6,'Contribution Structures'!F77,IF($B$222='Contribution Structures'!$H$7,'Contribution Structures'!F100,IF($B$222='Contribution Structures'!$H$8,'Contribution Structures'!F123,IF($B$222='Contribution Structures'!$H$9,'Contribution Structures'!F146)))))))</f>
        <v>0.06</v>
      </c>
      <c r="M229" s="95">
        <f>Input!$J$15</f>
        <v>0</v>
      </c>
      <c r="N229" s="84" t="e">
        <f>(L229*HLOOKUP($B$223,Input!$D$11:$M$15, 5, FALSE))+(M229-HLOOKUP($B$223,Input!$D$11:$M$15, 5, FALSE))</f>
        <v>#N/A</v>
      </c>
    </row>
    <row r="230" spans="1:14" s="1" customFormat="1" ht="13.5" customHeight="1" x14ac:dyDescent="0.25">
      <c r="A230" s="115">
        <v>6</v>
      </c>
      <c r="B230" s="60" t="s">
        <v>34</v>
      </c>
      <c r="C230" s="61">
        <f>IF($B$222 ='Contribution Structures'!$H$3,'Contribution Structures'!C9,IF($B$222='Contribution Structures'!$H$4,'Contribution Structures'!C32,IF($B$222='Contribution Structures'!$H$5,'Contribution Structures'!C55,IF($B$222='Contribution Structures'!$H$6,'Contribution Structures'!C78,IF($B$222='Contribution Structures'!$H$7,'Contribution Structures'!C101,IF($B$222='Contribution Structures'!$H$8,'Contribution Structures'!C124,IF($B$222='Contribution Structures'!$H$9,'Contribution Structures'!C147)))))))</f>
        <v>0.12</v>
      </c>
      <c r="D230" s="83">
        <f>Input!$J$12</f>
        <v>0</v>
      </c>
      <c r="E230" s="84" t="e">
        <f>(C230*HLOOKUP($B$223,Input!$D$11:$M$15, 2, FALSE))+(D230-HLOOKUP($B$223,Input!$D$11:$M$15, 2, FALSE))</f>
        <v>#N/A</v>
      </c>
      <c r="F230" s="61">
        <f>IF($B$222 ='Contribution Structures'!$H$3,'Contribution Structures'!D9,IF($B$222='Contribution Structures'!$H$4,'Contribution Structures'!D32,IF($B$222='Contribution Structures'!$H$5,'Contribution Structures'!D55,IF($B$222='Contribution Structures'!$H$6,'Contribution Structures'!D78,IF($B$222='Contribution Structures'!$H$7,'Contribution Structures'!D101,IF($B$222='Contribution Structures'!$H$8,'Contribution Structures'!D124,IF($B$222='Contribution Structures'!$H$9,'Contribution Structures'!D147)))))))</f>
        <v>0.08</v>
      </c>
      <c r="G230" s="83">
        <f>Input!$J$13</f>
        <v>0</v>
      </c>
      <c r="H230" s="84" t="e">
        <f>(F230*HLOOKUP($B$223,Input!$D$11:$M$15, 3, FALSE))+(G230-HLOOKUP($B$223,Input!$D$11:$M$15, 3, FALSE))</f>
        <v>#N/A</v>
      </c>
      <c r="I230" s="61">
        <f>IF($B$222 ='Contribution Structures'!$H$3,'Contribution Structures'!E9,IF($B$222='Contribution Structures'!$H$4,'Contribution Structures'!E32,IF($B$222='Contribution Structures'!$H$5,'Contribution Structures'!E55,IF($B$222='Contribution Structures'!$H$6,'Contribution Structures'!E78,IF($B$222='Contribution Structures'!$H$7,'Contribution Structures'!E101,IF($B$222='Contribution Structures'!$H$8,'Contribution Structures'!E124,IF($B$222='Contribution Structures'!$H$9,'Contribution Structures'!E147)))))))</f>
        <v>0.08</v>
      </c>
      <c r="J230" s="83">
        <f>Input!$J$14</f>
        <v>0</v>
      </c>
      <c r="K230" s="84" t="e">
        <f>(I230*HLOOKUP($B$223,Input!$D$11:$M$15, 4, FALSE))+(J230-HLOOKUP($B$223,Input!$D$11:$M$15, 4, FALSE))</f>
        <v>#N/A</v>
      </c>
      <c r="L230" s="61">
        <f>IF($B$222 ='Contribution Structures'!$H$3,'Contribution Structures'!F9,IF($B$222='Contribution Structures'!$H$4,'Contribution Structures'!F32,IF($B$222='Contribution Structures'!$H$5,'Contribution Structures'!F55,IF($B$222='Contribution Structures'!$H$6,'Contribution Structures'!F78,IF($B$222='Contribution Structures'!$H$7,'Contribution Structures'!F101,IF($B$222='Contribution Structures'!$H$8,'Contribution Structures'!F124,IF($B$222='Contribution Structures'!$H$9,'Contribution Structures'!F147)))))))</f>
        <v>7.0000000000000007E-2</v>
      </c>
      <c r="M230" s="95">
        <f>Input!$J$15</f>
        <v>0</v>
      </c>
      <c r="N230" s="84" t="e">
        <f>(L230*HLOOKUP($B$223,Input!$D$11:$M$15, 5, FALSE))+(M230-HLOOKUP($B$223,Input!$D$11:$M$15, 5, FALSE))</f>
        <v>#N/A</v>
      </c>
    </row>
    <row r="231" spans="1:14" s="1" customFormat="1" ht="13.5" customHeight="1" x14ac:dyDescent="0.25">
      <c r="A231" s="115">
        <v>7</v>
      </c>
      <c r="B231" s="60" t="s">
        <v>35</v>
      </c>
      <c r="C231" s="61">
        <f>IF($B$222 ='Contribution Structures'!$H$3,'Contribution Structures'!C10,IF($B$222='Contribution Structures'!$H$4,'Contribution Structures'!C33,IF($B$222='Contribution Structures'!$H$5,'Contribution Structures'!C56,IF($B$222='Contribution Structures'!$H$6,'Contribution Structures'!C79,IF($B$222='Contribution Structures'!$H$7,'Contribution Structures'!C102,IF($B$222='Contribution Structures'!$H$8,'Contribution Structures'!C125,IF($B$222='Contribution Structures'!$H$9,'Contribution Structures'!C148)))))))</f>
        <v>0.14000000000000001</v>
      </c>
      <c r="D231" s="83">
        <f>Input!$J$12</f>
        <v>0</v>
      </c>
      <c r="E231" s="84" t="e">
        <f>(C231*HLOOKUP($B$223,Input!$D$11:$M$15, 2, FALSE))+(D231-HLOOKUP($B$223,Input!$D$11:$M$15, 2, FALSE))</f>
        <v>#N/A</v>
      </c>
      <c r="F231" s="61">
        <f>IF($B$222 ='Contribution Structures'!$H$3,'Contribution Structures'!D10,IF($B$222='Contribution Structures'!$H$4,'Contribution Structures'!D33,IF($B$222='Contribution Structures'!$H$5,'Contribution Structures'!D56,IF($B$222='Contribution Structures'!$H$6,'Contribution Structures'!D79,IF($B$222='Contribution Structures'!$H$7,'Contribution Structures'!D102,IF($B$222='Contribution Structures'!$H$8,'Contribution Structures'!D125,IF($B$222='Contribution Structures'!$H$9,'Contribution Structures'!D148)))))))</f>
        <v>0.1</v>
      </c>
      <c r="G231" s="83">
        <f>Input!$J$13</f>
        <v>0</v>
      </c>
      <c r="H231" s="84" t="e">
        <f>(F231*HLOOKUP($B$223,Input!$D$11:$M$15, 3, FALSE))+(G231-HLOOKUP($B$223,Input!$D$11:$M$15, 3, FALSE))</f>
        <v>#N/A</v>
      </c>
      <c r="I231" s="61">
        <f>IF($B$222 ='Contribution Structures'!$H$3,'Contribution Structures'!E10,IF($B$222='Contribution Structures'!$H$4,'Contribution Structures'!E33,IF($B$222='Contribution Structures'!$H$5,'Contribution Structures'!E56,IF($B$222='Contribution Structures'!$H$6,'Contribution Structures'!E79,IF($B$222='Contribution Structures'!$H$7,'Contribution Structures'!E102,IF($B$222='Contribution Structures'!$H$8,'Contribution Structures'!E125,IF($B$222='Contribution Structures'!$H$9,'Contribution Structures'!E148)))))))</f>
        <v>0.1</v>
      </c>
      <c r="J231" s="83">
        <f>Input!$J$14</f>
        <v>0</v>
      </c>
      <c r="K231" s="84" t="e">
        <f>(I231*HLOOKUP($B$223,Input!$D$11:$M$15, 4, FALSE))+(J231-HLOOKUP($B$223,Input!$D$11:$M$15, 4, FALSE))</f>
        <v>#N/A</v>
      </c>
      <c r="L231" s="61">
        <f>IF($B$222 ='Contribution Structures'!$H$3,'Contribution Structures'!F10,IF($B$222='Contribution Structures'!$H$4,'Contribution Structures'!F33,IF($B$222='Contribution Structures'!$H$5,'Contribution Structures'!F56,IF($B$222='Contribution Structures'!$H$6,'Contribution Structures'!F79,IF($B$222='Contribution Structures'!$H$7,'Contribution Structures'!F102,IF($B$222='Contribution Structures'!$H$8,'Contribution Structures'!F125,IF($B$222='Contribution Structures'!$H$9,'Contribution Structures'!F148)))))))</f>
        <v>0.09</v>
      </c>
      <c r="M231" s="95">
        <f>Input!$J$15</f>
        <v>0</v>
      </c>
      <c r="N231" s="84" t="e">
        <f>(L231*HLOOKUP($B$223,Input!$D$11:$M$15, 5, FALSE))+(M231-HLOOKUP($B$223,Input!$D$11:$M$15, 5, FALSE))</f>
        <v>#N/A</v>
      </c>
    </row>
    <row r="232" spans="1:14" s="1" customFormat="1" x14ac:dyDescent="0.25">
      <c r="A232" s="115">
        <v>8</v>
      </c>
      <c r="B232" s="60" t="s">
        <v>36</v>
      </c>
      <c r="C232" s="61">
        <f>IF($B$222 ='Contribution Structures'!$H$3,'Contribution Structures'!C11,IF($B$222='Contribution Structures'!$H$4,'Contribution Structures'!C34,IF($B$222='Contribution Structures'!$H$5,'Contribution Structures'!C57,IF($B$222='Contribution Structures'!$H$6,'Contribution Structures'!C80,IF($B$222='Contribution Structures'!$H$7,'Contribution Structures'!C103,IF($B$222='Contribution Structures'!$H$8,'Contribution Structures'!C126,IF($B$222='Contribution Structures'!$H$9,'Contribution Structures'!C149)))))))</f>
        <v>0.2</v>
      </c>
      <c r="D232" s="83">
        <f>Input!$J$12</f>
        <v>0</v>
      </c>
      <c r="E232" s="84" t="e">
        <f>(C232*HLOOKUP($B$223,Input!$D$11:$M$15, 2, FALSE))+(D232-HLOOKUP($B$223,Input!$D$11:$M$15, 2, FALSE))</f>
        <v>#N/A</v>
      </c>
      <c r="F232" s="61">
        <f>IF($B$222 ='Contribution Structures'!$H$3,'Contribution Structures'!D11,IF($B$222='Contribution Structures'!$H$4,'Contribution Structures'!D34,IF($B$222='Contribution Structures'!$H$5,'Contribution Structures'!D57,IF($B$222='Contribution Structures'!$H$6,'Contribution Structures'!D80,IF($B$222='Contribution Structures'!$H$7,'Contribution Structures'!D103,IF($B$222='Contribution Structures'!$H$8,'Contribution Structures'!D126,IF($B$222='Contribution Structures'!$H$9,'Contribution Structures'!D149)))))))</f>
        <v>0.15</v>
      </c>
      <c r="G232" s="83">
        <f>Input!$J$13</f>
        <v>0</v>
      </c>
      <c r="H232" s="84" t="e">
        <f>(F232*HLOOKUP($B$223,Input!$D$11:$M$15, 3, FALSE))+(G232-HLOOKUP($B$223,Input!$D$11:$M$15, 3, FALSE))</f>
        <v>#N/A</v>
      </c>
      <c r="I232" s="61">
        <f>IF($B$222 ='Contribution Structures'!$H$3,'Contribution Structures'!E11,IF($B$222='Contribution Structures'!$H$4,'Contribution Structures'!E34,IF($B$222='Contribution Structures'!$H$5,'Contribution Structures'!E57,IF($B$222='Contribution Structures'!$H$6,'Contribution Structures'!E80,IF($B$222='Contribution Structures'!$H$7,'Contribution Structures'!E103,IF($B$222='Contribution Structures'!$H$8,'Contribution Structures'!E126,IF($B$222='Contribution Structures'!$H$9,'Contribution Structures'!E149)))))))</f>
        <v>0.15</v>
      </c>
      <c r="J232" s="83">
        <f>Input!$J$14</f>
        <v>0</v>
      </c>
      <c r="K232" s="84" t="e">
        <f>(I232*HLOOKUP($B$223,Input!$D$11:$M$15, 4, FALSE))+(J232-HLOOKUP($B$223,Input!$D$11:$M$15, 4, FALSE))</f>
        <v>#N/A</v>
      </c>
      <c r="L232" s="61">
        <f>IF($B$222 ='Contribution Structures'!$H$3,'Contribution Structures'!F11,IF($B$222='Contribution Structures'!$H$4,'Contribution Structures'!F34,IF($B$222='Contribution Structures'!$H$5,'Contribution Structures'!F57,IF($B$222='Contribution Structures'!$H$6,'Contribution Structures'!F80,IF($B$222='Contribution Structures'!$H$7,'Contribution Structures'!F103,IF($B$222='Contribution Structures'!$H$8,'Contribution Structures'!F126,IF($B$222='Contribution Structures'!$H$9,'Contribution Structures'!F149)))))))</f>
        <v>0.12</v>
      </c>
      <c r="M232" s="95">
        <f>Input!$J$15</f>
        <v>0</v>
      </c>
      <c r="N232" s="84" t="e">
        <f>(L232*HLOOKUP($B$223,Input!$D$11:$M$15, 5, FALSE))+(M232-HLOOKUP($B$223,Input!$D$11:$M$15, 5, FALSE))</f>
        <v>#N/A</v>
      </c>
    </row>
    <row r="233" spans="1:14" s="1" customFormat="1" x14ac:dyDescent="0.25">
      <c r="A233" s="115">
        <v>9</v>
      </c>
      <c r="B233" s="60" t="s">
        <v>37</v>
      </c>
      <c r="C233" s="61">
        <f>IF($B$222 ='Contribution Structures'!$H$3,'Contribution Structures'!C12,IF($B$222='Contribution Structures'!$H$4,'Contribution Structures'!C35,IF($B$222='Contribution Structures'!$H$5,'Contribution Structures'!C58,IF($B$222='Contribution Structures'!$H$6,'Contribution Structures'!C81,IF($B$222='Contribution Structures'!$H$7,'Contribution Structures'!C104,IF($B$222='Contribution Structures'!$H$8,'Contribution Structures'!C127,IF($B$222='Contribution Structures'!$H$9,'Contribution Structures'!C150)))))))</f>
        <v>0.23</v>
      </c>
      <c r="D233" s="83">
        <f>Input!$J$12</f>
        <v>0</v>
      </c>
      <c r="E233" s="84" t="e">
        <f>(C233*HLOOKUP($B$223,Input!$D$11:$M$15, 2, FALSE))+(D233-HLOOKUP($B$223,Input!$D$11:$M$15, 2, FALSE))</f>
        <v>#N/A</v>
      </c>
      <c r="F233" s="61">
        <f>IF($B$222 ='Contribution Structures'!$H$3,'Contribution Structures'!D12,IF($B$222='Contribution Structures'!$H$4,'Contribution Structures'!D35,IF($B$222='Contribution Structures'!$H$5,'Contribution Structures'!D58,IF($B$222='Contribution Structures'!$H$6,'Contribution Structures'!D81,IF($B$222='Contribution Structures'!$H$7,'Contribution Structures'!D104,IF($B$222='Contribution Structures'!$H$8,'Contribution Structures'!D127,IF($B$222='Contribution Structures'!$H$9,'Contribution Structures'!D150)))))))</f>
        <v>0.17</v>
      </c>
      <c r="G233" s="83">
        <f>Input!$J$13</f>
        <v>0</v>
      </c>
      <c r="H233" s="84" t="e">
        <f>(F233*HLOOKUP($B$223,Input!$D$11:$M$15, 3, FALSE))+(G233-HLOOKUP($B$223,Input!$D$11:$M$15, 3, FALSE))</f>
        <v>#N/A</v>
      </c>
      <c r="I233" s="61">
        <f>IF($B$222 ='Contribution Structures'!$H$3,'Contribution Structures'!E12,IF($B$222='Contribution Structures'!$H$4,'Contribution Structures'!E35,IF($B$222='Contribution Structures'!$H$5,'Contribution Structures'!E58,IF($B$222='Contribution Structures'!$H$6,'Contribution Structures'!E81,IF($B$222='Contribution Structures'!$H$7,'Contribution Structures'!E104,IF($B$222='Contribution Structures'!$H$8,'Contribution Structures'!E127,IF($B$222='Contribution Structures'!$H$9,'Contribution Structures'!E150)))))))</f>
        <v>0.17</v>
      </c>
      <c r="J233" s="83">
        <f>Input!$J$14</f>
        <v>0</v>
      </c>
      <c r="K233" s="84" t="e">
        <f>(I233*HLOOKUP($B$223,Input!$D$11:$M$15, 4, FALSE))+(J233-HLOOKUP($B$223,Input!$D$11:$M$15, 4, FALSE))</f>
        <v>#N/A</v>
      </c>
      <c r="L233" s="61">
        <f>IF($B$222 ='Contribution Structures'!$H$3,'Contribution Structures'!F12,IF($B$222='Contribution Structures'!$H$4,'Contribution Structures'!F35,IF($B$222='Contribution Structures'!$H$5,'Contribution Structures'!F58,IF($B$222='Contribution Structures'!$H$6,'Contribution Structures'!F81,IF($B$222='Contribution Structures'!$H$7,'Contribution Structures'!F104,IF($B$222='Contribution Structures'!$H$8,'Contribution Structures'!F127,IF($B$222='Contribution Structures'!$H$9,'Contribution Structures'!F150)))))))</f>
        <v>0.14000000000000001</v>
      </c>
      <c r="M233" s="95">
        <f>Input!$J$15</f>
        <v>0</v>
      </c>
      <c r="N233" s="84" t="e">
        <f>(L233*HLOOKUP($B$223,Input!$D$11:$M$15, 5, FALSE))+(M233-HLOOKUP($B$223,Input!$D$11:$M$15, 5, FALSE))</f>
        <v>#N/A</v>
      </c>
    </row>
    <row r="234" spans="1:14" s="1" customFormat="1" x14ac:dyDescent="0.25">
      <c r="A234" s="115">
        <v>10</v>
      </c>
      <c r="B234" s="60" t="s">
        <v>38</v>
      </c>
      <c r="C234" s="61">
        <f>IF($B$222 ='Contribution Structures'!$H$3,'Contribution Structures'!C13,IF($B$222='Contribution Structures'!$H$4,'Contribution Structures'!C36,IF($B$222='Contribution Structures'!$H$5,'Contribution Structures'!C59,IF($B$222='Contribution Structures'!$H$6,'Contribution Structures'!C82,IF($B$222='Contribution Structures'!$H$7,'Contribution Structures'!C105,IF($B$222='Contribution Structures'!$H$8,'Contribution Structures'!C128,IF($B$222='Contribution Structures'!$H$9,'Contribution Structures'!C151)))))))</f>
        <v>0.27</v>
      </c>
      <c r="D234" s="83">
        <f>Input!$J$12</f>
        <v>0</v>
      </c>
      <c r="E234" s="84" t="e">
        <f>(C234*HLOOKUP($B$223,Input!$D$11:$M$15, 2, FALSE))+(D234-HLOOKUP($B$223,Input!$D$11:$M$15, 2, FALSE))</f>
        <v>#N/A</v>
      </c>
      <c r="F234" s="61">
        <f>IF($B$222 ='Contribution Structures'!$H$3,'Contribution Structures'!D13,IF($B$222='Contribution Structures'!$H$4,'Contribution Structures'!D36,IF($B$222='Contribution Structures'!$H$5,'Contribution Structures'!D59,IF($B$222='Contribution Structures'!$H$6,'Contribution Structures'!D82,IF($B$222='Contribution Structures'!$H$7,'Contribution Structures'!D105,IF($B$222='Contribution Structures'!$H$8,'Contribution Structures'!D128,IF($B$222='Contribution Structures'!$H$9,'Contribution Structures'!D151)))))))</f>
        <v>0.21</v>
      </c>
      <c r="G234" s="83">
        <f>Input!$J$13</f>
        <v>0</v>
      </c>
      <c r="H234" s="84" t="e">
        <f>(F234*HLOOKUP($B$223,Input!$D$11:$M$15, 3, FALSE))+(G234-HLOOKUP($B$223,Input!$D$11:$M$15, 3, FALSE))</f>
        <v>#N/A</v>
      </c>
      <c r="I234" s="61">
        <f>IF($B$222 ='Contribution Structures'!$H$3,'Contribution Structures'!E13,IF($B$222='Contribution Structures'!$H$4,'Contribution Structures'!E36,IF($B$222='Contribution Structures'!$H$5,'Contribution Structures'!E59,IF($B$222='Contribution Structures'!$H$6,'Contribution Structures'!E82,IF($B$222='Contribution Structures'!$H$7,'Contribution Structures'!E105,IF($B$222='Contribution Structures'!$H$8,'Contribution Structures'!E128,IF($B$222='Contribution Structures'!$H$9,'Contribution Structures'!E151)))))))</f>
        <v>0.21</v>
      </c>
      <c r="J234" s="83">
        <f>Input!$J$14</f>
        <v>0</v>
      </c>
      <c r="K234" s="84" t="e">
        <f>(I234*HLOOKUP($B$223,Input!$D$11:$M$15, 4, FALSE))+(J234-HLOOKUP($B$223,Input!$D$11:$M$15, 4, FALSE))</f>
        <v>#N/A</v>
      </c>
      <c r="L234" s="61">
        <f>IF($B$222 ='Contribution Structures'!$H$3,'Contribution Structures'!F13,IF($B$222='Contribution Structures'!$H$4,'Contribution Structures'!F36,IF($B$222='Contribution Structures'!$H$5,'Contribution Structures'!F59,IF($B$222='Contribution Structures'!$H$6,'Contribution Structures'!F82,IF($B$222='Contribution Structures'!$H$7,'Contribution Structures'!F105,IF($B$222='Contribution Structures'!$H$8,'Contribution Structures'!F128,IF($B$222='Contribution Structures'!$H$9,'Contribution Structures'!F151)))))))</f>
        <v>0.17</v>
      </c>
      <c r="M234" s="95">
        <f>Input!$J$15</f>
        <v>0</v>
      </c>
      <c r="N234" s="84" t="e">
        <f>(L234*HLOOKUP($B$223,Input!$D$11:$M$15, 5, FALSE))+(M234-HLOOKUP($B$223,Input!$D$11:$M$15, 5, FALSE))</f>
        <v>#N/A</v>
      </c>
    </row>
    <row r="235" spans="1:14" s="1" customFormat="1" x14ac:dyDescent="0.25">
      <c r="A235" s="115">
        <v>11</v>
      </c>
      <c r="B235" s="60" t="s">
        <v>39</v>
      </c>
      <c r="C235" s="61">
        <f>IF($B$222 ='Contribution Structures'!$H$3,'Contribution Structures'!C14,IF($B$222='Contribution Structures'!$H$4,'Contribution Structures'!C37,IF($B$222='Contribution Structures'!$H$5,'Contribution Structures'!C60,IF($B$222='Contribution Structures'!$H$6,'Contribution Structures'!C83,IF($B$222='Contribution Structures'!$H$7,'Contribution Structures'!C106,IF($B$222='Contribution Structures'!$H$8,'Contribution Structures'!C129,IF($B$222='Contribution Structures'!$H$9,'Contribution Structures'!C152)))))))</f>
        <v>0.28999999999999998</v>
      </c>
      <c r="D235" s="83">
        <f>Input!$J$12</f>
        <v>0</v>
      </c>
      <c r="E235" s="84" t="e">
        <f>(C235*HLOOKUP($B$223,Input!$D$11:$M$15, 2, FALSE))+(D235-HLOOKUP($B$223,Input!$D$11:$M$15, 2, FALSE))</f>
        <v>#N/A</v>
      </c>
      <c r="F235" s="61">
        <f>IF($B$222 ='Contribution Structures'!$H$3,'Contribution Structures'!D14,IF($B$222='Contribution Structures'!$H$4,'Contribution Structures'!D37,IF($B$222='Contribution Structures'!$H$5,'Contribution Structures'!D60,IF($B$222='Contribution Structures'!$H$6,'Contribution Structures'!D83,IF($B$222='Contribution Structures'!$H$7,'Contribution Structures'!D106,IF($B$222='Contribution Structures'!$H$8,'Contribution Structures'!D129,IF($B$222='Contribution Structures'!$H$9,'Contribution Structures'!D152)))))))</f>
        <v>0.23</v>
      </c>
      <c r="G235" s="83">
        <f>Input!$J$13</f>
        <v>0</v>
      </c>
      <c r="H235" s="84" t="e">
        <f>(F235*HLOOKUP($B$223,Input!$D$11:$M$15, 3, FALSE))+(G235-HLOOKUP($B$223,Input!$D$11:$M$15, 3, FALSE))</f>
        <v>#N/A</v>
      </c>
      <c r="I235" s="61">
        <f>IF($B$222 ='Contribution Structures'!$H$3,'Contribution Structures'!E14,IF($B$222='Contribution Structures'!$H$4,'Contribution Structures'!E37,IF($B$222='Contribution Structures'!$H$5,'Contribution Structures'!E60,IF($B$222='Contribution Structures'!$H$6,'Contribution Structures'!E83,IF($B$222='Contribution Structures'!$H$7,'Contribution Structures'!E106,IF($B$222='Contribution Structures'!$H$8,'Contribution Structures'!E129,IF($B$222='Contribution Structures'!$H$9,'Contribution Structures'!E152)))))))</f>
        <v>0.23</v>
      </c>
      <c r="J235" s="83">
        <f>Input!$J$14</f>
        <v>0</v>
      </c>
      <c r="K235" s="84" t="e">
        <f>(I235*HLOOKUP($B$223,Input!$D$11:$M$15, 4, FALSE))+(J235-HLOOKUP($B$223,Input!$D$11:$M$15, 4, FALSE))</f>
        <v>#N/A</v>
      </c>
      <c r="L235" s="61">
        <f>IF($B$222 ='Contribution Structures'!$H$3,'Contribution Structures'!F14,IF($B$222='Contribution Structures'!$H$4,'Contribution Structures'!F37,IF($B$222='Contribution Structures'!$H$5,'Contribution Structures'!F60,IF($B$222='Contribution Structures'!$H$6,'Contribution Structures'!F83,IF($B$222='Contribution Structures'!$H$7,'Contribution Structures'!F106,IF($B$222='Contribution Structures'!$H$8,'Contribution Structures'!F129,IF($B$222='Contribution Structures'!$H$9,'Contribution Structures'!F152)))))))</f>
        <v>0.19</v>
      </c>
      <c r="M235" s="95">
        <f>Input!$J$15</f>
        <v>0</v>
      </c>
      <c r="N235" s="84" t="e">
        <f>(L235*HLOOKUP($B$223,Input!$D$11:$M$15, 5, FALSE))+(M235-HLOOKUP($B$223,Input!$D$11:$M$15, 5, FALSE))</f>
        <v>#N/A</v>
      </c>
    </row>
    <row r="236" spans="1:14" s="1" customFormat="1" x14ac:dyDescent="0.25">
      <c r="A236" s="115">
        <v>12</v>
      </c>
      <c r="B236" s="60" t="s">
        <v>40</v>
      </c>
      <c r="C236" s="61">
        <f>IF($B$222 ='Contribution Structures'!$H$3,'Contribution Structures'!C15,IF($B$222='Contribution Structures'!$H$4,'Contribution Structures'!C38,IF($B$222='Contribution Structures'!$H$5,'Contribution Structures'!C61,IF($B$222='Contribution Structures'!$H$6,'Contribution Structures'!C84,IF($B$222='Contribution Structures'!$H$7,'Contribution Structures'!C107,IF($B$222='Contribution Structures'!$H$8,'Contribution Structures'!C130,IF($B$222='Contribution Structures'!$H$9,'Contribution Structures'!C153)))))))</f>
        <v>0.32</v>
      </c>
      <c r="D236" s="83">
        <f>Input!$J$12</f>
        <v>0</v>
      </c>
      <c r="E236" s="84" t="e">
        <f>(C236*HLOOKUP($B$223,Input!$D$11:$M$15, 2, FALSE))+(D236-HLOOKUP($B$223,Input!$D$11:$M$15, 2, FALSE))</f>
        <v>#N/A</v>
      </c>
      <c r="F236" s="61">
        <f>IF($B$222 ='Contribution Structures'!$H$3,'Contribution Structures'!D15,IF($B$222='Contribution Structures'!$H$4,'Contribution Structures'!D38,IF($B$222='Contribution Structures'!$H$5,'Contribution Structures'!D61,IF($B$222='Contribution Structures'!$H$6,'Contribution Structures'!D84,IF($B$222='Contribution Structures'!$H$7,'Contribution Structures'!D107,IF($B$222='Contribution Structures'!$H$8,'Contribution Structures'!D130,IF($B$222='Contribution Structures'!$H$9,'Contribution Structures'!D153)))))))</f>
        <v>0.26</v>
      </c>
      <c r="G236" s="83">
        <f>Input!$J$13</f>
        <v>0</v>
      </c>
      <c r="H236" s="84" t="e">
        <f>(F236*HLOOKUP($B$223,Input!$D$11:$M$15, 3, FALSE))+(G236-HLOOKUP($B$223,Input!$D$11:$M$15, 3, FALSE))</f>
        <v>#N/A</v>
      </c>
      <c r="I236" s="61">
        <f>IF($B$222 ='Contribution Structures'!$H$3,'Contribution Structures'!E15,IF($B$222='Contribution Structures'!$H$4,'Contribution Structures'!E38,IF($B$222='Contribution Structures'!$H$5,'Contribution Structures'!E61,IF($B$222='Contribution Structures'!$H$6,'Contribution Structures'!E84,IF($B$222='Contribution Structures'!$H$7,'Contribution Structures'!E107,IF($B$222='Contribution Structures'!$H$8,'Contribution Structures'!E130,IF($B$222='Contribution Structures'!$H$9,'Contribution Structures'!E153)))))))</f>
        <v>0.26</v>
      </c>
      <c r="J236" s="83">
        <f>Input!$J$14</f>
        <v>0</v>
      </c>
      <c r="K236" s="84" t="e">
        <f>(I236*HLOOKUP($B$223,Input!$D$11:$M$15, 4, FALSE))+(J236-HLOOKUP($B$223,Input!$D$11:$M$15, 4, FALSE))</f>
        <v>#N/A</v>
      </c>
      <c r="L236" s="61">
        <f>IF($B$222 ='Contribution Structures'!$H$3,'Contribution Structures'!F15,IF($B$222='Contribution Structures'!$H$4,'Contribution Structures'!F38,IF($B$222='Contribution Structures'!$H$5,'Contribution Structures'!F61,IF($B$222='Contribution Structures'!$H$6,'Contribution Structures'!F84,IF($B$222='Contribution Structures'!$H$7,'Contribution Structures'!F107,IF($B$222='Contribution Structures'!$H$8,'Contribution Structures'!F130,IF($B$222='Contribution Structures'!$H$9,'Contribution Structures'!F153)))))))</f>
        <v>0.22</v>
      </c>
      <c r="M236" s="95">
        <f>Input!$J$15</f>
        <v>0</v>
      </c>
      <c r="N236" s="84" t="e">
        <f>(L236*HLOOKUP($B$223,Input!$D$11:$M$15, 5, FALSE))+(M236-HLOOKUP($B$223,Input!$D$11:$M$15, 5, FALSE))</f>
        <v>#N/A</v>
      </c>
    </row>
    <row r="237" spans="1:14" s="1" customFormat="1" x14ac:dyDescent="0.25">
      <c r="A237" s="115">
        <v>13</v>
      </c>
      <c r="B237" s="60" t="s">
        <v>41</v>
      </c>
      <c r="C237" s="61">
        <f>IF($B$222 ='Contribution Structures'!$H$3,'Contribution Structures'!C16,IF($B$222='Contribution Structures'!$H$4,'Contribution Structures'!C39,IF($B$222='Contribution Structures'!$H$5,'Contribution Structures'!C62,IF($B$222='Contribution Structures'!$H$6,'Contribution Structures'!C85,IF($B$222='Contribution Structures'!$H$7,'Contribution Structures'!C108,IF($B$222='Contribution Structures'!$H$8,'Contribution Structures'!C131,IF($B$222='Contribution Structures'!$H$9,'Contribution Structures'!C154)))))))</f>
        <v>0.33</v>
      </c>
      <c r="D237" s="83">
        <f>Input!$J$12</f>
        <v>0</v>
      </c>
      <c r="E237" s="84" t="e">
        <f>(C237*HLOOKUP($B$223,Input!$D$11:$M$15, 2, FALSE))+(D237-HLOOKUP($B$223,Input!$D$11:$M$15, 2, FALSE))</f>
        <v>#N/A</v>
      </c>
      <c r="F237" s="61">
        <f>IF($B$222 ='Contribution Structures'!$H$3,'Contribution Structures'!D16,IF($B$222='Contribution Structures'!$H$4,'Contribution Structures'!D39,IF($B$222='Contribution Structures'!$H$5,'Contribution Structures'!D62,IF($B$222='Contribution Structures'!$H$6,'Contribution Structures'!D85,IF($B$222='Contribution Structures'!$H$7,'Contribution Structures'!D108,IF($B$222='Contribution Structures'!$H$8,'Contribution Structures'!D131,IF($B$222='Contribution Structures'!$H$9,'Contribution Structures'!D154)))))))</f>
        <v>0.27</v>
      </c>
      <c r="G237" s="83">
        <f>Input!$J$13</f>
        <v>0</v>
      </c>
      <c r="H237" s="84" t="e">
        <f>(F237*HLOOKUP($B$223,Input!$D$11:$M$15, 3, FALSE))+(G237-HLOOKUP($B$223,Input!$D$11:$M$15, 3, FALSE))</f>
        <v>#N/A</v>
      </c>
      <c r="I237" s="61">
        <f>IF($B$222 ='Contribution Structures'!$H$3,'Contribution Structures'!E16,IF($B$222='Contribution Structures'!$H$4,'Contribution Structures'!E39,IF($B$222='Contribution Structures'!$H$5,'Contribution Structures'!E62,IF($B$222='Contribution Structures'!$H$6,'Contribution Structures'!E85,IF($B$222='Contribution Structures'!$H$7,'Contribution Structures'!E108,IF($B$222='Contribution Structures'!$H$8,'Contribution Structures'!E131,IF($B$222='Contribution Structures'!$H$9,'Contribution Structures'!E154)))))))</f>
        <v>0.27</v>
      </c>
      <c r="J237" s="83">
        <f>Input!$J$14</f>
        <v>0</v>
      </c>
      <c r="K237" s="84" t="e">
        <f>(I237*HLOOKUP($B$223,Input!$D$11:$M$15, 4, FALSE))+(J237-HLOOKUP($B$223,Input!$D$11:$M$15, 4, FALSE))</f>
        <v>#N/A</v>
      </c>
      <c r="L237" s="61">
        <f>IF($B$222 ='Contribution Structures'!$H$3,'Contribution Structures'!F16,IF($B$222='Contribution Structures'!$H$4,'Contribution Structures'!F39,IF($B$222='Contribution Structures'!$H$5,'Contribution Structures'!F62,IF($B$222='Contribution Structures'!$H$6,'Contribution Structures'!F85,IF($B$222='Contribution Structures'!$H$7,'Contribution Structures'!F108,IF($B$222='Contribution Structures'!$H$8,'Contribution Structures'!F131,IF($B$222='Contribution Structures'!$H$9,'Contribution Structures'!F154)))))))</f>
        <v>0.23</v>
      </c>
      <c r="M237" s="95">
        <f>Input!$J$15</f>
        <v>0</v>
      </c>
      <c r="N237" s="84" t="e">
        <f>(L237*HLOOKUP($B$223,Input!$D$11:$M$15, 5, FALSE))+(M237-HLOOKUP($B$223,Input!$D$11:$M$15, 5, FALSE))</f>
        <v>#N/A</v>
      </c>
    </row>
    <row r="238" spans="1:14" s="1" customFormat="1" x14ac:dyDescent="0.25">
      <c r="A238" s="115">
        <v>14</v>
      </c>
      <c r="B238" s="60" t="s">
        <v>42</v>
      </c>
      <c r="C238" s="61">
        <f>IF($B$222 ='Contribution Structures'!$H$3,'Contribution Structures'!C17,IF($B$222='Contribution Structures'!$H$4,'Contribution Structures'!C40,IF($B$222='Contribution Structures'!$H$5,'Contribution Structures'!C63,IF($B$222='Contribution Structures'!$H$6,'Contribution Structures'!C86,IF($B$222='Contribution Structures'!$H$7,'Contribution Structures'!C109,IF($B$222='Contribution Structures'!$H$8,'Contribution Structures'!C132,IF($B$222='Contribution Structures'!$H$9,'Contribution Structures'!C155)))))))</f>
        <v>0.34</v>
      </c>
      <c r="D238" s="83">
        <f>Input!$J$12</f>
        <v>0</v>
      </c>
      <c r="E238" s="84" t="e">
        <f>(C238*HLOOKUP($B$223,Input!$D$11:$M$15, 2, FALSE))+(D238-HLOOKUP($B$223,Input!$D$11:$M$15, 2, FALSE))</f>
        <v>#N/A</v>
      </c>
      <c r="F238" s="61">
        <f>IF($B$222 ='Contribution Structures'!$H$3,'Contribution Structures'!D17,IF($B$222='Contribution Structures'!$H$4,'Contribution Structures'!D40,IF($B$222='Contribution Structures'!$H$5,'Contribution Structures'!D63,IF($B$222='Contribution Structures'!$H$6,'Contribution Structures'!D86,IF($B$222='Contribution Structures'!$H$7,'Contribution Structures'!D109,IF($B$222='Contribution Structures'!$H$8,'Contribution Structures'!D132,IF($B$222='Contribution Structures'!$H$9,'Contribution Structures'!D155)))))))</f>
        <v>0.28000000000000003</v>
      </c>
      <c r="G238" s="83">
        <f>Input!$J$13</f>
        <v>0</v>
      </c>
      <c r="H238" s="84" t="e">
        <f>(F238*HLOOKUP($B$223,Input!$D$11:$M$15, 3, FALSE))+(G238-HLOOKUP($B$223,Input!$D$11:$M$15, 3, FALSE))</f>
        <v>#N/A</v>
      </c>
      <c r="I238" s="61">
        <f>IF($B$222 ='Contribution Structures'!$H$3,'Contribution Structures'!E17,IF($B$222='Contribution Structures'!$H$4,'Contribution Structures'!E40,IF($B$222='Contribution Structures'!$H$5,'Contribution Structures'!E63,IF($B$222='Contribution Structures'!$H$6,'Contribution Structures'!E86,IF($B$222='Contribution Structures'!$H$7,'Contribution Structures'!E109,IF($B$222='Contribution Structures'!$H$8,'Contribution Structures'!E132,IF($B$222='Contribution Structures'!$H$9,'Contribution Structures'!E155)))))))</f>
        <v>0.28000000000000003</v>
      </c>
      <c r="J238" s="83">
        <f>Input!$J$14</f>
        <v>0</v>
      </c>
      <c r="K238" s="84" t="e">
        <f>(I238*HLOOKUP($B$223,Input!$D$11:$M$15, 4, FALSE))+(J238-HLOOKUP($B$223,Input!$D$11:$M$15, 4, FALSE))</f>
        <v>#N/A</v>
      </c>
      <c r="L238" s="61">
        <f>IF($B$222 ='Contribution Structures'!$H$3,'Contribution Structures'!F17,IF($B$222='Contribution Structures'!$H$4,'Contribution Structures'!F40,IF($B$222='Contribution Structures'!$H$5,'Contribution Structures'!F63,IF($B$222='Contribution Structures'!$H$6,'Contribution Structures'!F86,IF($B$222='Contribution Structures'!$H$7,'Contribution Structures'!F109,IF($B$222='Contribution Structures'!$H$8,'Contribution Structures'!F132,IF($B$222='Contribution Structures'!$H$9,'Contribution Structures'!F155)))))))</f>
        <v>0.24</v>
      </c>
      <c r="M238" s="95">
        <f>Input!$J$15</f>
        <v>0</v>
      </c>
      <c r="N238" s="84" t="e">
        <f>(L238*HLOOKUP($B$223,Input!$D$11:$M$15, 5, FALSE))+(M238-HLOOKUP($B$223,Input!$D$11:$M$15, 5, FALSE))</f>
        <v>#N/A</v>
      </c>
    </row>
    <row r="239" spans="1:14" s="1" customFormat="1" x14ac:dyDescent="0.25">
      <c r="A239" s="115">
        <v>15</v>
      </c>
      <c r="B239" s="60" t="s">
        <v>43</v>
      </c>
      <c r="C239" s="61">
        <f>IF($B$222 ='Contribution Structures'!$H$3,'Contribution Structures'!C18,IF($B$222='Contribution Structures'!$H$4,'Contribution Structures'!C41,IF($B$222='Contribution Structures'!$H$5,'Contribution Structures'!C64,IF($B$222='Contribution Structures'!$H$6,'Contribution Structures'!C87,IF($B$222='Contribution Structures'!$H$7,'Contribution Structures'!C110,IF($B$222='Contribution Structures'!$H$8,'Contribution Structures'!C133,IF($B$222='Contribution Structures'!$H$9,'Contribution Structures'!C156)))))))</f>
        <v>0.34</v>
      </c>
      <c r="D239" s="83">
        <f>Input!$J$12</f>
        <v>0</v>
      </c>
      <c r="E239" s="84" t="e">
        <f>(C239*HLOOKUP($B$223,Input!$D$11:$M$15, 2, FALSE))+(D239-HLOOKUP($B$223,Input!$D$11:$M$15, 2, FALSE))</f>
        <v>#N/A</v>
      </c>
      <c r="F239" s="61">
        <f>IF($B$222 ='Contribution Structures'!$H$3,'Contribution Structures'!D18,IF($B$222='Contribution Structures'!$H$4,'Contribution Structures'!D41,IF($B$222='Contribution Structures'!$H$5,'Contribution Structures'!D64,IF($B$222='Contribution Structures'!$H$6,'Contribution Structures'!D87,IF($B$222='Contribution Structures'!$H$7,'Contribution Structures'!D110,IF($B$222='Contribution Structures'!$H$8,'Contribution Structures'!D133,IF($B$222='Contribution Structures'!$H$9,'Contribution Structures'!D156)))))))</f>
        <v>0.3</v>
      </c>
      <c r="G239" s="83">
        <f>Input!$J$13</f>
        <v>0</v>
      </c>
      <c r="H239" s="84" t="e">
        <f>(F239*HLOOKUP($B$223,Input!$D$11:$M$15, 3, FALSE))+(G239-HLOOKUP($B$223,Input!$D$11:$M$15, 3, FALSE))</f>
        <v>#N/A</v>
      </c>
      <c r="I239" s="61">
        <f>IF($B$222 ='Contribution Structures'!$H$3,'Contribution Structures'!E18,IF($B$222='Contribution Structures'!$H$4,'Contribution Structures'!E41,IF($B$222='Contribution Structures'!$H$5,'Contribution Structures'!E64,IF($B$222='Contribution Structures'!$H$6,'Contribution Structures'!E87,IF($B$222='Contribution Structures'!$H$7,'Contribution Structures'!E110,IF($B$222='Contribution Structures'!$H$8,'Contribution Structures'!E133,IF($B$222='Contribution Structures'!$H$9,'Contribution Structures'!E156)))))))</f>
        <v>0.3</v>
      </c>
      <c r="J239" s="83">
        <f>Input!$J$14</f>
        <v>0</v>
      </c>
      <c r="K239" s="84" t="e">
        <f>(I239*HLOOKUP($B$223,Input!$D$11:$M$15, 4, FALSE))+(J239-HLOOKUP($B$223,Input!$D$11:$M$15, 4, FALSE))</f>
        <v>#N/A</v>
      </c>
      <c r="L239" s="61">
        <f>IF($B$222 ='Contribution Structures'!$H$3,'Contribution Structures'!F18,IF($B$222='Contribution Structures'!$H$4,'Contribution Structures'!F41,IF($B$222='Contribution Structures'!$H$5,'Contribution Structures'!F64,IF($B$222='Contribution Structures'!$H$6,'Contribution Structures'!F87,IF($B$222='Contribution Structures'!$H$7,'Contribution Structures'!F110,IF($B$222='Contribution Structures'!$H$8,'Contribution Structures'!F133,IF($B$222='Contribution Structures'!$H$9,'Contribution Structures'!F156)))))))</f>
        <v>0.26</v>
      </c>
      <c r="M239" s="95">
        <f>Input!$J$15</f>
        <v>0</v>
      </c>
      <c r="N239" s="84" t="e">
        <f>(L239*HLOOKUP($B$223,Input!$D$11:$M$15, 5, FALSE))+(M239-HLOOKUP($B$223,Input!$D$11:$M$15, 5, FALSE))</f>
        <v>#N/A</v>
      </c>
    </row>
    <row r="240" spans="1:14" s="1" customFormat="1" x14ac:dyDescent="0.25">
      <c r="A240" s="115">
        <v>16</v>
      </c>
      <c r="B240" s="62" t="s">
        <v>44</v>
      </c>
      <c r="C240" s="61">
        <f>IF($B$222 ='Contribution Structures'!$H$3,'Contribution Structures'!C19,IF($B$222='Contribution Structures'!$H$4,'Contribution Structures'!C42,IF($B$222='Contribution Structures'!$H$5,'Contribution Structures'!C65,IF($B$222='Contribution Structures'!$H$6,'Contribution Structures'!C88,IF($B$222='Contribution Structures'!$H$7,'Contribution Structures'!C111,IF($B$222='Contribution Structures'!$H$8,'Contribution Structures'!C134,IF($B$222='Contribution Structures'!$H$9,'Contribution Structures'!C157)))))))</f>
        <v>0.34</v>
      </c>
      <c r="D240" s="83">
        <f>Input!$J$12</f>
        <v>0</v>
      </c>
      <c r="E240" s="84" t="e">
        <f>(C240*HLOOKUP($B$223,Input!$D$11:$M$15, 2, FALSE))+(D240-HLOOKUP($B$223,Input!$D$11:$M$15, 2, FALSE))</f>
        <v>#N/A</v>
      </c>
      <c r="F240" s="61">
        <f>IF($B$222 ='Contribution Structures'!$H$3,'Contribution Structures'!D19,IF($B$222='Contribution Structures'!$H$4,'Contribution Structures'!D42,IF($B$222='Contribution Structures'!$H$5,'Contribution Structures'!D65,IF($B$222='Contribution Structures'!$H$6,'Contribution Structures'!D88,IF($B$222='Contribution Structures'!$H$7,'Contribution Structures'!D111,IF($B$222='Contribution Structures'!$H$8,'Contribution Structures'!D134,IF($B$222='Contribution Structures'!$H$9,'Contribution Structures'!D157)))))))</f>
        <v>0.3</v>
      </c>
      <c r="G240" s="83">
        <f>Input!$J$13</f>
        <v>0</v>
      </c>
      <c r="H240" s="84" t="e">
        <f>(F240*HLOOKUP($B$223,Input!$D$11:$M$15, 3, FALSE))+(G240-HLOOKUP($B$223,Input!$D$11:$M$15, 3, FALSE))</f>
        <v>#N/A</v>
      </c>
      <c r="I240" s="61">
        <f>IF($B$222 ='Contribution Structures'!$H$3,'Contribution Structures'!E19,IF($B$222='Contribution Structures'!$H$4,'Contribution Structures'!E42,IF($B$222='Contribution Structures'!$H$5,'Contribution Structures'!E65,IF($B$222='Contribution Structures'!$H$6,'Contribution Structures'!E88,IF($B$222='Contribution Structures'!$H$7,'Contribution Structures'!E111,IF($B$222='Contribution Structures'!$H$8,'Contribution Structures'!E134,IF($B$222='Contribution Structures'!$H$9,'Contribution Structures'!E157)))))))</f>
        <v>0.3</v>
      </c>
      <c r="J240" s="83">
        <f>Input!$J$14</f>
        <v>0</v>
      </c>
      <c r="K240" s="84" t="e">
        <f>(I240*HLOOKUP($B$223,Input!$D$11:$M$15, 4, FALSE))+(J240-HLOOKUP($B$223,Input!$D$11:$M$15, 4, FALSE))</f>
        <v>#N/A</v>
      </c>
      <c r="L240" s="61">
        <f>IF($B$222 ='Contribution Structures'!$H$3,'Contribution Structures'!F19,IF($B$222='Contribution Structures'!$H$4,'Contribution Structures'!F42,IF($B$222='Contribution Structures'!$H$5,'Contribution Structures'!F65,IF($B$222='Contribution Structures'!$H$6,'Contribution Structures'!F88,IF($B$222='Contribution Structures'!$H$7,'Contribution Structures'!F111,IF($B$222='Contribution Structures'!$H$8,'Contribution Structures'!F134,IF($B$222='Contribution Structures'!$H$9,'Contribution Structures'!F157)))))))</f>
        <v>0.28000000000000003</v>
      </c>
      <c r="M240" s="95">
        <f>Input!$J$15</f>
        <v>0</v>
      </c>
      <c r="N240" s="84" t="e">
        <f>(L240*HLOOKUP($B$223,Input!$D$11:$M$15, 5, FALSE))+(M240-HLOOKUP($B$223,Input!$D$11:$M$15, 5, FALSE))</f>
        <v>#N/A</v>
      </c>
    </row>
    <row r="241" spans="1:14" s="1" customFormat="1" x14ac:dyDescent="0.25">
      <c r="A241" s="115">
        <v>17</v>
      </c>
      <c r="B241" s="60" t="s">
        <v>45</v>
      </c>
      <c r="C241" s="61">
        <f>IF($B$222 ='Contribution Structures'!$H$3,'Contribution Structures'!C20,IF($B$222='Contribution Structures'!$H$4,'Contribution Structures'!C43,IF($B$222='Contribution Structures'!$H$5,'Contribution Structures'!C66,IF($B$222='Contribution Structures'!$H$6,'Contribution Structures'!C89,IF($B$222='Contribution Structures'!$H$7,'Contribution Structures'!C112,IF($B$222='Contribution Structures'!$H$8,'Contribution Structures'!C135,IF($B$222='Contribution Structures'!$H$9,'Contribution Structures'!C158)))))))</f>
        <v>0.35</v>
      </c>
      <c r="D241" s="83">
        <f>Input!$J$12</f>
        <v>0</v>
      </c>
      <c r="E241" s="84" t="e">
        <f>(C241*HLOOKUP($B$223,Input!$D$11:$M$15, 2, FALSE))+(D241-HLOOKUP($B$223,Input!$D$11:$M$15, 2, FALSE))</f>
        <v>#N/A</v>
      </c>
      <c r="F241" s="61">
        <f>IF($B$222 ='Contribution Structures'!$H$3,'Contribution Structures'!D20,IF($B$222='Contribution Structures'!$H$4,'Contribution Structures'!D43,IF($B$222='Contribution Structures'!$H$5,'Contribution Structures'!D66,IF($B$222='Contribution Structures'!$H$6,'Contribution Structures'!D89,IF($B$222='Contribution Structures'!$H$7,'Contribution Structures'!D112,IF($B$222='Contribution Structures'!$H$8,'Contribution Structures'!D135,IF($B$222='Contribution Structures'!$H$9,'Contribution Structures'!D158)))))))</f>
        <v>0.3</v>
      </c>
      <c r="G241" s="83">
        <f>Input!$J$13</f>
        <v>0</v>
      </c>
      <c r="H241" s="84" t="e">
        <f>(F241*HLOOKUP($B$223,Input!$D$11:$M$15, 3, FALSE))+(G241-HLOOKUP($B$223,Input!$D$11:$M$15, 3, FALSE))</f>
        <v>#N/A</v>
      </c>
      <c r="I241" s="61">
        <f>IF($B$222 ='Contribution Structures'!$H$3,'Contribution Structures'!E20,IF($B$222='Contribution Structures'!$H$4,'Contribution Structures'!E43,IF($B$222='Contribution Structures'!$H$5,'Contribution Structures'!E66,IF($B$222='Contribution Structures'!$H$6,'Contribution Structures'!E89,IF($B$222='Contribution Structures'!$H$7,'Contribution Structures'!E112,IF($B$222='Contribution Structures'!$H$8,'Contribution Structures'!E135,IF($B$222='Contribution Structures'!$H$9,'Contribution Structures'!E158)))))))</f>
        <v>0.3</v>
      </c>
      <c r="J241" s="83">
        <f>Input!$J$14</f>
        <v>0</v>
      </c>
      <c r="K241" s="84" t="e">
        <f>(I241*HLOOKUP($B$223,Input!$D$11:$M$15, 4, FALSE))+(J241-HLOOKUP($B$223,Input!$D$11:$M$15, 4, FALSE))</f>
        <v>#N/A</v>
      </c>
      <c r="L241" s="61">
        <f>IF($B$222 ='Contribution Structures'!$H$3,'Contribution Structures'!F20,IF($B$222='Contribution Structures'!$H$4,'Contribution Structures'!F43,IF($B$222='Contribution Structures'!$H$5,'Contribution Structures'!F66,IF($B$222='Contribution Structures'!$H$6,'Contribution Structures'!F89,IF($B$222='Contribution Structures'!$H$7,'Contribution Structures'!F112,IF($B$222='Contribution Structures'!$H$8,'Contribution Structures'!F135,IF($B$222='Contribution Structures'!$H$9,'Contribution Structures'!F158)))))))</f>
        <v>0.28999999999999998</v>
      </c>
      <c r="M241" s="95">
        <f>Input!$J$15</f>
        <v>0</v>
      </c>
      <c r="N241" s="84" t="e">
        <f>(L241*HLOOKUP($B$223,Input!$D$11:$M$15, 5, FALSE))+(M241-HLOOKUP($B$223,Input!$D$11:$M$15, 5, FALSE))</f>
        <v>#N/A</v>
      </c>
    </row>
    <row r="242" spans="1:14" s="1" customFormat="1" x14ac:dyDescent="0.25">
      <c r="A242" s="115">
        <v>18</v>
      </c>
      <c r="B242" s="60" t="s">
        <v>46</v>
      </c>
      <c r="C242" s="61">
        <f>IF($B$222 ='Contribution Structures'!$H$3,'Contribution Structures'!C21,IF($B$222='Contribution Structures'!$H$4,'Contribution Structures'!C44,IF($B$222='Contribution Structures'!$H$5,'Contribution Structures'!C67,IF($B$222='Contribution Structures'!$H$6,'Contribution Structures'!C90,IF($B$222='Contribution Structures'!$H$7,'Contribution Structures'!C113,IF($B$222='Contribution Structures'!$H$8,'Contribution Structures'!C136,IF($B$222='Contribution Structures'!$H$9,'Contribution Structures'!C159)))))))</f>
        <v>0.35</v>
      </c>
      <c r="D242" s="83">
        <f>Input!$J$12</f>
        <v>0</v>
      </c>
      <c r="E242" s="84" t="e">
        <f>(C242*HLOOKUP($B$223,Input!$D$11:$M$15, 2, FALSE))+(D242-HLOOKUP($B$223,Input!$D$11:$M$15, 2, FALSE))</f>
        <v>#N/A</v>
      </c>
      <c r="F242" s="61">
        <f>IF($B$222 ='Contribution Structures'!$H$3,'Contribution Structures'!D21,IF($B$222='Contribution Structures'!$H$4,'Contribution Structures'!D44,IF($B$222='Contribution Structures'!$H$5,'Contribution Structures'!D67,IF($B$222='Contribution Structures'!$H$6,'Contribution Structures'!D90,IF($B$222='Contribution Structures'!$H$7,'Contribution Structures'!D113,IF($B$222='Contribution Structures'!$H$8,'Contribution Structures'!D136,IF($B$222='Contribution Structures'!$H$9,'Contribution Structures'!D159)))))))</f>
        <v>0.35</v>
      </c>
      <c r="G242" s="83">
        <f>Input!$J$13</f>
        <v>0</v>
      </c>
      <c r="H242" s="84" t="e">
        <f>(F242*HLOOKUP($B$223,Input!$D$11:$M$15, 3, FALSE))+(G242-HLOOKUP($B$223,Input!$D$11:$M$15, 3, FALSE))</f>
        <v>#N/A</v>
      </c>
      <c r="I242" s="61">
        <f>IF($B$222 ='Contribution Structures'!$H$3,'Contribution Structures'!E21,IF($B$222='Contribution Structures'!$H$4,'Contribution Structures'!E44,IF($B$222='Contribution Structures'!$H$5,'Contribution Structures'!E67,IF($B$222='Contribution Structures'!$H$6,'Contribution Structures'!E90,IF($B$222='Contribution Structures'!$H$7,'Contribution Structures'!E113,IF($B$222='Contribution Structures'!$H$8,'Contribution Structures'!E136,IF($B$222='Contribution Structures'!$H$9,'Contribution Structures'!E159)))))))</f>
        <v>0.35</v>
      </c>
      <c r="J242" s="83">
        <f>Input!$J$14</f>
        <v>0</v>
      </c>
      <c r="K242" s="84" t="e">
        <f>(I242*HLOOKUP($B$223,Input!$D$11:$M$15, 4, FALSE))+(J242-HLOOKUP($B$223,Input!$D$11:$M$15, 4, FALSE))</f>
        <v>#N/A</v>
      </c>
      <c r="L242" s="61">
        <f>IF($B$222 ='Contribution Structures'!$H$3,'Contribution Structures'!F21,IF($B$222='Contribution Structures'!$H$4,'Contribution Structures'!F44,IF($B$222='Contribution Structures'!$H$5,'Contribution Structures'!F67,IF($B$222='Contribution Structures'!$H$6,'Contribution Structures'!F90,IF($B$222='Contribution Structures'!$H$7,'Contribution Structures'!F113,IF($B$222='Contribution Structures'!$H$8,'Contribution Structures'!F136,IF($B$222='Contribution Structures'!$H$9,'Contribution Structures'!F159)))))))</f>
        <v>0.32</v>
      </c>
      <c r="M242" s="95">
        <f>Input!$J$15</f>
        <v>0</v>
      </c>
      <c r="N242" s="84" t="e">
        <f>(L242*HLOOKUP($B$223,Input!$D$11:$M$15, 5, FALSE))+(M242-HLOOKUP($B$223,Input!$D$11:$M$15, 5, FALSE))</f>
        <v>#N/A</v>
      </c>
    </row>
    <row r="243" spans="1:14" s="1" customFormat="1" x14ac:dyDescent="0.25">
      <c r="A243" s="115">
        <v>19</v>
      </c>
      <c r="B243" s="60" t="s">
        <v>47</v>
      </c>
      <c r="C243" s="61">
        <f>IF($B$222 ='Contribution Structures'!$H$3,'Contribution Structures'!C22,IF($B$222='Contribution Structures'!$H$4,'Contribution Structures'!C45,IF($B$222='Contribution Structures'!$H$5,'Contribution Structures'!C68,IF($B$222='Contribution Structures'!$H$6,'Contribution Structures'!C91,IF($B$222='Contribution Structures'!$H$7,'Contribution Structures'!C114,IF($B$222='Contribution Structures'!$H$8,'Contribution Structures'!C137,IF($B$222='Contribution Structures'!$H$9,'Contribution Structures'!C160)))))))</f>
        <v>0.35</v>
      </c>
      <c r="D243" s="83">
        <f>Input!$J$12</f>
        <v>0</v>
      </c>
      <c r="E243" s="84" t="e">
        <f>(C243*HLOOKUP($B$223,Input!$D$11:$M$15, 2, FALSE))+(D243-HLOOKUP($B$223,Input!$D$11:$M$15, 2, FALSE))</f>
        <v>#N/A</v>
      </c>
      <c r="F243" s="61">
        <f>IF($B$222 ='Contribution Structures'!$H$3,'Contribution Structures'!D22,IF($B$222='Contribution Structures'!$H$4,'Contribution Structures'!D45,IF($B$222='Contribution Structures'!$H$5,'Contribution Structures'!D68,IF($B$222='Contribution Structures'!$H$6,'Contribution Structures'!D91,IF($B$222='Contribution Structures'!$H$7,'Contribution Structures'!D114,IF($B$222='Contribution Structures'!$H$8,'Contribution Structures'!D137,IF($B$222='Contribution Structures'!$H$9,'Contribution Structures'!D160)))))))</f>
        <v>0.35</v>
      </c>
      <c r="G243" s="83">
        <f>Input!$J$13</f>
        <v>0</v>
      </c>
      <c r="H243" s="84" t="e">
        <f>(F243*HLOOKUP($B$223,Input!$D$11:$M$15, 3, FALSE))+(G243-HLOOKUP($B$223,Input!$D$11:$M$15, 3, FALSE))</f>
        <v>#N/A</v>
      </c>
      <c r="I243" s="61">
        <f>IF($B$222 ='Contribution Structures'!$H$3,'Contribution Structures'!E22,IF($B$222='Contribution Structures'!$H$4,'Contribution Structures'!E45,IF($B$222='Contribution Structures'!$H$5,'Contribution Structures'!E68,IF($B$222='Contribution Structures'!$H$6,'Contribution Structures'!E91,IF($B$222='Contribution Structures'!$H$7,'Contribution Structures'!E114,IF($B$222='Contribution Structures'!$H$8,'Contribution Structures'!E137,IF($B$222='Contribution Structures'!$H$9,'Contribution Structures'!E160)))))))</f>
        <v>0.35</v>
      </c>
      <c r="J243" s="83">
        <f>Input!$J$14</f>
        <v>0</v>
      </c>
      <c r="K243" s="84" t="e">
        <f>(I243*HLOOKUP($B$223,Input!$D$11:$M$15, 4, FALSE))+(J243-HLOOKUP($B$223,Input!$D$11:$M$15, 4, FALSE))</f>
        <v>#N/A</v>
      </c>
      <c r="L243" s="61">
        <f>IF($B$222 ='Contribution Structures'!$H$3,'Contribution Structures'!F22,IF($B$222='Contribution Structures'!$H$4,'Contribution Structures'!F45,IF($B$222='Contribution Structures'!$H$5,'Contribution Structures'!F68,IF($B$222='Contribution Structures'!$H$6,'Contribution Structures'!F91,IF($B$222='Contribution Structures'!$H$7,'Contribution Structures'!F114,IF($B$222='Contribution Structures'!$H$8,'Contribution Structures'!F137,IF($B$222='Contribution Structures'!$H$9,'Contribution Structures'!F160)))))))</f>
        <v>0.32</v>
      </c>
      <c r="M243" s="95">
        <f>Input!$J$15</f>
        <v>0</v>
      </c>
      <c r="N243" s="84" t="e">
        <f>(L243*HLOOKUP($B$223,Input!$D$11:$M$15, 5, FALSE))+(M243-HLOOKUP($B$223,Input!$D$11:$M$15, 5, FALSE))</f>
        <v>#N/A</v>
      </c>
    </row>
    <row r="244" spans="1:14" s="1" customFormat="1" ht="15.75" thickBot="1" x14ac:dyDescent="0.3">
      <c r="A244" s="115">
        <v>20</v>
      </c>
      <c r="B244" s="63" t="s">
        <v>48</v>
      </c>
      <c r="C244" s="64">
        <f>IF($B$222 ='Contribution Structures'!$H$3,'Contribution Structures'!C23,IF($B$222='Contribution Structures'!$H$4,'Contribution Structures'!C46,IF($B$222='Contribution Structures'!$H$5,'Contribution Structures'!C69,IF($B$222='Contribution Structures'!$H$6,'Contribution Structures'!C92,IF($B$222='Contribution Structures'!$H$7,'Contribution Structures'!C115,IF($B$222='Contribution Structures'!$H$8,'Contribution Structures'!C138,IF($B$222='Contribution Structures'!$H$9,'Contribution Structures'!C161)))))))</f>
        <v>0.35</v>
      </c>
      <c r="D244" s="88">
        <f>Input!$J$12</f>
        <v>0</v>
      </c>
      <c r="E244" s="89" t="e">
        <f>(C244*HLOOKUP($B$223,Input!$D$11:$M$15, 2, FALSE))+(D244-HLOOKUP($B$223,Input!$D$11:$M$15, 2, FALSE))</f>
        <v>#N/A</v>
      </c>
      <c r="F244" s="64">
        <f>IF($B$222 ='Contribution Structures'!$H$3,'Contribution Structures'!D23,IF($B$222='Contribution Structures'!$H$4,'Contribution Structures'!D46,IF($B$222='Contribution Structures'!$H$5,'Contribution Structures'!D69,IF($B$222='Contribution Structures'!$H$6,'Contribution Structures'!D92,IF($B$222='Contribution Structures'!$H$7,'Contribution Structures'!D115,IF($B$222='Contribution Structures'!$H$8,'Contribution Structures'!D138,IF($B$222='Contribution Structures'!$H$9,'Contribution Structures'!D161)))))))</f>
        <v>0.35</v>
      </c>
      <c r="G244" s="88">
        <f>Input!$J$13</f>
        <v>0</v>
      </c>
      <c r="H244" s="89" t="e">
        <f>(F244*HLOOKUP($B$223,Input!$D$11:$M$15, 3, FALSE))+(G244-HLOOKUP($B$223,Input!$D$11:$M$15, 3, FALSE))</f>
        <v>#N/A</v>
      </c>
      <c r="I244" s="64">
        <f>IF($B$222 ='Contribution Structures'!$H$3,'Contribution Structures'!E23,IF($B$222='Contribution Structures'!$H$4,'Contribution Structures'!E46,IF($B$222='Contribution Structures'!$H$5,'Contribution Structures'!E69,IF($B$222='Contribution Structures'!$H$6,'Contribution Structures'!E92,IF($B$222='Contribution Structures'!$H$7,'Contribution Structures'!E115,IF($B$222='Contribution Structures'!$H$8,'Contribution Structures'!E138,IF($B$222='Contribution Structures'!$H$9,'Contribution Structures'!E161)))))))</f>
        <v>0.35</v>
      </c>
      <c r="J244" s="88">
        <f>Input!$J$14</f>
        <v>0</v>
      </c>
      <c r="K244" s="89" t="e">
        <f>(I244*HLOOKUP($B$223,Input!$D$11:$M$15, 4, FALSE))+(J244-HLOOKUP($B$223,Input!$D$11:$M$15, 4, FALSE))</f>
        <v>#N/A</v>
      </c>
      <c r="L244" s="64">
        <f>IF($B$222 ='Contribution Structures'!$H$3,'Contribution Structures'!F23,IF($B$222='Contribution Structures'!$H$4,'Contribution Structures'!F46,IF($B$222='Contribution Structures'!$H$5,'Contribution Structures'!F69,IF($B$222='Contribution Structures'!$H$6,'Contribution Structures'!F92,IF($B$222='Contribution Structures'!$H$7,'Contribution Structures'!F115,IF($B$222='Contribution Structures'!$H$8,'Contribution Structures'!F138,IF($B$222='Contribution Structures'!$H$9,'Contribution Structures'!F161)))))))</f>
        <v>0.35</v>
      </c>
      <c r="M244" s="97">
        <f>Input!$J$15</f>
        <v>0</v>
      </c>
      <c r="N244" s="89" t="e">
        <f>(L244*HLOOKUP($B$223,Input!$D$11:$M$15, 5, FALSE))+(M244-HLOOKUP($B$223,Input!$D$11:$M$15, 5, FALSE))</f>
        <v>#N/A</v>
      </c>
    </row>
    <row r="245" spans="1:14" s="1" customFormat="1" ht="15.75" thickBot="1" x14ac:dyDescent="0.3">
      <c r="A245" s="114"/>
    </row>
    <row r="246" spans="1:14" s="1" customFormat="1" ht="22.5" customHeight="1" thickBot="1" x14ac:dyDescent="0.3">
      <c r="A246" s="125" t="s">
        <v>4</v>
      </c>
      <c r="B246" s="101">
        <f>Input!K11</f>
        <v>0</v>
      </c>
    </row>
    <row r="247" spans="1:14" s="1" customFormat="1" ht="26.1" customHeight="1" thickBot="1" x14ac:dyDescent="0.3">
      <c r="A247" s="126" t="s">
        <v>80</v>
      </c>
      <c r="B247" s="116" t="s">
        <v>77</v>
      </c>
    </row>
    <row r="248" spans="1:14" s="1" customFormat="1" ht="29.45" customHeight="1" thickBot="1" x14ac:dyDescent="0.3">
      <c r="A248" s="127" t="s">
        <v>82</v>
      </c>
      <c r="B248" s="117" t="s">
        <v>134</v>
      </c>
      <c r="C248" s="146" t="s">
        <v>12</v>
      </c>
      <c r="D248" s="147"/>
      <c r="E248" s="148"/>
      <c r="F248" s="146" t="s">
        <v>13</v>
      </c>
      <c r="G248" s="147"/>
      <c r="H248" s="148"/>
      <c r="I248" s="146" t="s">
        <v>14</v>
      </c>
      <c r="J248" s="147"/>
      <c r="K248" s="148"/>
      <c r="L248" s="146" t="s">
        <v>15</v>
      </c>
      <c r="M248" s="147"/>
      <c r="N248" s="148"/>
    </row>
    <row r="249" spans="1:14" s="1" customFormat="1" ht="26.25" thickBot="1" x14ac:dyDescent="0.3">
      <c r="A249" s="115" t="s">
        <v>16</v>
      </c>
      <c r="B249" s="55" t="s">
        <v>17</v>
      </c>
      <c r="C249" s="56" t="s">
        <v>18</v>
      </c>
      <c r="D249" s="72" t="s">
        <v>19</v>
      </c>
      <c r="E249" s="73" t="s">
        <v>20</v>
      </c>
      <c r="F249" s="56" t="s">
        <v>18</v>
      </c>
      <c r="G249" s="72" t="s">
        <v>19</v>
      </c>
      <c r="H249" s="73" t="s">
        <v>20</v>
      </c>
      <c r="I249" s="56" t="s">
        <v>18</v>
      </c>
      <c r="J249" s="72" t="s">
        <v>19</v>
      </c>
      <c r="K249" s="73" t="s">
        <v>20</v>
      </c>
      <c r="L249" s="56" t="s">
        <v>18</v>
      </c>
      <c r="M249" s="74" t="s">
        <v>19</v>
      </c>
      <c r="N249" s="75" t="s">
        <v>20</v>
      </c>
    </row>
    <row r="250" spans="1:14" s="1" customFormat="1" ht="13.5" customHeight="1" x14ac:dyDescent="0.25">
      <c r="A250" s="115">
        <v>1</v>
      </c>
      <c r="B250" s="91" t="s">
        <v>29</v>
      </c>
      <c r="C250" s="92">
        <f>IF($B$247 ='Contribution Structures'!$H$3,'Contribution Structures'!C4,IF($B$247='Contribution Structures'!$H$4,'Contribution Structures'!C27,IF($B$247='Contribution Structures'!$H$5,'Contribution Structures'!C50,IF($B$247='Contribution Structures'!$H$6,'Contribution Structures'!C73,IF($B$247='Contribution Structures'!$H$7,'Contribution Structures'!C96,IF($B$247='Contribution Structures'!$H$8,'Contribution Structures'!C119,IF($B$247='Contribution Structures'!$H$9,'Contribution Structures'!C142)))))))</f>
        <v>4.4999999999999998E-2</v>
      </c>
      <c r="D250" s="78">
        <f>Input!$K$12</f>
        <v>0</v>
      </c>
      <c r="E250" s="79" t="e">
        <f>(C250*HLOOKUP($B$248,Input!$D$11:$M$15, 2, FALSE))+(D250-HLOOKUP($B$248,Input!$D$11:$M$15, 2, FALSE))</f>
        <v>#N/A</v>
      </c>
      <c r="F250" s="92">
        <f>IF($B$247 ='Contribution Structures'!$H$3,'Contribution Structures'!D4,IF($B$247='Contribution Structures'!$H$4,'Contribution Structures'!D27,IF($B$247='Contribution Structures'!$H$5,'Contribution Structures'!D50,IF($B$247='Contribution Structures'!$H$6,'Contribution Structures'!D73,IF($B$247='Contribution Structures'!$H$7,'Contribution Structures'!D96,IF($B$247='Contribution Structures'!$H$8,'Contribution Structures'!D119,IF($B$247='Contribution Structures'!$H$9,'Contribution Structures'!D142)))))))</f>
        <v>3.5000000000000003E-2</v>
      </c>
      <c r="G250" s="78">
        <f>Input!$K$13</f>
        <v>0</v>
      </c>
      <c r="H250" s="79" t="e">
        <f>(F250*HLOOKUP($B$248,Input!$D$11:$M$15, 3, FALSE))+(G250-HLOOKUP($B$248,Input!$D$11:$M$15, 3, FALSE))</f>
        <v>#N/A</v>
      </c>
      <c r="I250" s="92">
        <f>IF($B$247 ='Contribution Structures'!$H$3,'Contribution Structures'!E4,IF($B$247='Contribution Structures'!$H$4,'Contribution Structures'!E27,IF($B$247='Contribution Structures'!$H$5,'Contribution Structures'!E50,IF($B$247='Contribution Structures'!$H$6,'Contribution Structures'!E73,IF($B$247='Contribution Structures'!$H$7,'Contribution Structures'!E96,IF($B$247='Contribution Structures'!$H$8,'Contribution Structures'!E119,IF($B$247='Contribution Structures'!$H$9,'Contribution Structures'!E142)))))))</f>
        <v>3.5000000000000003E-2</v>
      </c>
      <c r="J250" s="78">
        <f>Input!$K$14</f>
        <v>0</v>
      </c>
      <c r="K250" s="79" t="e">
        <f>(I250*HLOOKUP($B$248,Input!$D$11:$M$15, 4, FALSE))+(J250-HLOOKUP($B$248,Input!$D$11:$M$15, 4, FALSE))</f>
        <v>#N/A</v>
      </c>
      <c r="L250" s="92">
        <f>IF($B$247 ='Contribution Structures'!$H$3,'Contribution Structures'!F4,IF($B$247='Contribution Structures'!$H$4,'Contribution Structures'!F27,IF($B$247='Contribution Structures'!$H$5,'Contribution Structures'!F50,IF($B$247='Contribution Structures'!$H$6,'Contribution Structures'!F73,IF($B$247='Contribution Structures'!$H$7,'Contribution Structures'!F96,IF($B$247='Contribution Structures'!$H$8,'Contribution Structures'!F119,IF($B$247='Contribution Structures'!$H$9,'Contribution Structures'!F142)))))))</f>
        <v>0.03</v>
      </c>
      <c r="M250" s="93">
        <f>Input!$K$15</f>
        <v>0</v>
      </c>
      <c r="N250" s="79" t="e">
        <f>(L250*HLOOKUP($B$248,Input!$D$11:$M$15, 5, FALSE))+(M250-HLOOKUP($B$248,Input!$D$11:$M$15, 5, FALSE))</f>
        <v>#N/A</v>
      </c>
    </row>
    <row r="251" spans="1:14" s="1" customFormat="1" ht="13.5" customHeight="1" x14ac:dyDescent="0.25">
      <c r="A251" s="115">
        <v>2</v>
      </c>
      <c r="B251" s="60" t="s">
        <v>30</v>
      </c>
      <c r="C251" s="61">
        <f>IF($B$247 ='Contribution Structures'!$H$3,'Contribution Structures'!C5,IF($B$247='Contribution Structures'!$H$4,'Contribution Structures'!C28,IF($B$247='Contribution Structures'!$H$5,'Contribution Structures'!C51,IF($B$247='Contribution Structures'!$H$6,'Contribution Structures'!C74,IF($B$247='Contribution Structures'!$H$7,'Contribution Structures'!C97,IF($B$247='Contribution Structures'!$H$8,'Contribution Structures'!C120,IF($B$247='Contribution Structures'!$H$9,'Contribution Structures'!C143)))))))</f>
        <v>5.5E-2</v>
      </c>
      <c r="D251" s="83">
        <f>Input!$K$12</f>
        <v>0</v>
      </c>
      <c r="E251" s="84" t="e">
        <f>(C251*HLOOKUP($B$248,Input!$D$11:$M$15, 2, FALSE))+(D251-HLOOKUP($B$248,Input!$D$11:$M$15, 2, FALSE))</f>
        <v>#N/A</v>
      </c>
      <c r="F251" s="61">
        <f>IF($B$247 ='Contribution Structures'!$H$3,'Contribution Structures'!D5,IF($B$247='Contribution Structures'!$H$4,'Contribution Structures'!D28,IF($B$247='Contribution Structures'!$H$5,'Contribution Structures'!D51,IF($B$247='Contribution Structures'!$H$6,'Contribution Structures'!D74,IF($B$247='Contribution Structures'!$H$7,'Contribution Structures'!D97,IF($B$247='Contribution Structures'!$H$8,'Contribution Structures'!D120,IF($B$247='Contribution Structures'!$H$9,'Contribution Structures'!D143)))))))</f>
        <v>3.5000000000000003E-2</v>
      </c>
      <c r="G251" s="83">
        <f>Input!$K$13</f>
        <v>0</v>
      </c>
      <c r="H251" s="84" t="e">
        <f>(F251*HLOOKUP($B$248,Input!$D$11:$M$15, 3, FALSE))+(G251-HLOOKUP($B$248,Input!$D$11:$M$15, 3, FALSE))</f>
        <v>#N/A</v>
      </c>
      <c r="I251" s="61">
        <f>IF($B$247 ='Contribution Structures'!$H$3,'Contribution Structures'!E5,IF($B$247='Contribution Structures'!$H$4,'Contribution Structures'!E28,IF($B$247='Contribution Structures'!$H$5,'Contribution Structures'!E51,IF($B$247='Contribution Structures'!$H$6,'Contribution Structures'!E74,IF($B$247='Contribution Structures'!$H$7,'Contribution Structures'!E97,IF($B$247='Contribution Structures'!$H$8,'Contribution Structures'!E120,IF($B$247='Contribution Structures'!$H$9,'Contribution Structures'!E143)))))))</f>
        <v>3.5000000000000003E-2</v>
      </c>
      <c r="J251" s="83">
        <f>Input!$K$14</f>
        <v>0</v>
      </c>
      <c r="K251" s="84" t="e">
        <f>(I251*HLOOKUP($B$248,Input!$D$11:$M$15, 4, FALSE))+(J251-HLOOKUP($B$248,Input!$D$11:$M$15, 4, FALSE))</f>
        <v>#N/A</v>
      </c>
      <c r="L251" s="61">
        <f>IF($B$247 ='Contribution Structures'!$H$3,'Contribution Structures'!F5,IF($B$247='Contribution Structures'!$H$4,'Contribution Structures'!F28,IF($B$247='Contribution Structures'!$H$5,'Contribution Structures'!F51,IF($B$247='Contribution Structures'!$H$6,'Contribution Structures'!F74,IF($B$247='Contribution Structures'!$H$7,'Contribution Structures'!F97,IF($B$247='Contribution Structures'!$H$8,'Contribution Structures'!F120,IF($B$247='Contribution Structures'!$H$9,'Contribution Structures'!F143)))))))</f>
        <v>0.03</v>
      </c>
      <c r="M251" s="95">
        <f>Input!$K$15</f>
        <v>0</v>
      </c>
      <c r="N251" s="84" t="e">
        <f>(L251*HLOOKUP($B$248,Input!$D$11:$M$15, 5, FALSE))+(M251-HLOOKUP($B$248,Input!$D$11:$M$15, 5, FALSE))</f>
        <v>#N/A</v>
      </c>
    </row>
    <row r="252" spans="1:14" s="1" customFormat="1" ht="13.5" customHeight="1" x14ac:dyDescent="0.25">
      <c r="A252" s="115">
        <v>3</v>
      </c>
      <c r="B252" s="60" t="s">
        <v>31</v>
      </c>
      <c r="C252" s="61">
        <f>IF($B$247 ='Contribution Structures'!$H$3,'Contribution Structures'!C6,IF($B$247='Contribution Structures'!$H$4,'Contribution Structures'!C29,IF($B$247='Contribution Structures'!$H$5,'Contribution Structures'!C52,IF($B$247='Contribution Structures'!$H$6,'Contribution Structures'!C75,IF($B$247='Contribution Structures'!$H$7,'Contribution Structures'!C98,IF($B$247='Contribution Structures'!$H$8,'Contribution Structures'!C121,IF($B$247='Contribution Structures'!$H$9,'Contribution Structures'!C144)))))))</f>
        <v>7.4999999999999997E-2</v>
      </c>
      <c r="D252" s="83">
        <f>Input!$K$12</f>
        <v>0</v>
      </c>
      <c r="E252" s="84" t="e">
        <f>(C252*HLOOKUP($B$248,Input!$D$11:$M$15, 2, FALSE))+(D252-HLOOKUP($B$248,Input!$D$11:$M$15, 2, FALSE))</f>
        <v>#N/A</v>
      </c>
      <c r="F252" s="61">
        <f>IF($B$247 ='Contribution Structures'!$H$3,'Contribution Structures'!D6,IF($B$247='Contribution Structures'!$H$4,'Contribution Structures'!D29,IF($B$247='Contribution Structures'!$H$5,'Contribution Structures'!D52,IF($B$247='Contribution Structures'!$H$6,'Contribution Structures'!D75,IF($B$247='Contribution Structures'!$H$7,'Contribution Structures'!D98,IF($B$247='Contribution Structures'!$H$8,'Contribution Structures'!D121,IF($B$247='Contribution Structures'!$H$9,'Contribution Structures'!D144)))))))</f>
        <v>4.4999999999999998E-2</v>
      </c>
      <c r="G252" s="83">
        <f>Input!$K$13</f>
        <v>0</v>
      </c>
      <c r="H252" s="84" t="e">
        <f>(F252*HLOOKUP($B$248,Input!$D$11:$M$15, 3, FALSE))+(G252-HLOOKUP($B$248,Input!$D$11:$M$15, 3, FALSE))</f>
        <v>#N/A</v>
      </c>
      <c r="I252" s="61">
        <f>IF($B$247 ='Contribution Structures'!$H$3,'Contribution Structures'!E6,IF($B$247='Contribution Structures'!$H$4,'Contribution Structures'!E29,IF($B$247='Contribution Structures'!$H$5,'Contribution Structures'!E52,IF($B$247='Contribution Structures'!$H$6,'Contribution Structures'!E75,IF($B$247='Contribution Structures'!$H$7,'Contribution Structures'!E98,IF($B$247='Contribution Structures'!$H$8,'Contribution Structures'!E121,IF($B$247='Contribution Structures'!$H$9,'Contribution Structures'!E144)))))))</f>
        <v>4.4999999999999998E-2</v>
      </c>
      <c r="J252" s="83">
        <f>Input!$K$14</f>
        <v>0</v>
      </c>
      <c r="K252" s="84" t="e">
        <f>(I252*HLOOKUP($B$248,Input!$D$11:$M$15, 4, FALSE))+(J252-HLOOKUP($B$248,Input!$D$11:$M$15, 4, FALSE))</f>
        <v>#N/A</v>
      </c>
      <c r="L252" s="61">
        <f>IF($B$247 ='Contribution Structures'!$H$3,'Contribution Structures'!F6,IF($B$247='Contribution Structures'!$H$4,'Contribution Structures'!F29,IF($B$247='Contribution Structures'!$H$5,'Contribution Structures'!F52,IF($B$247='Contribution Structures'!$H$6,'Contribution Structures'!F75,IF($B$247='Contribution Structures'!$H$7,'Contribution Structures'!F98,IF($B$247='Contribution Structures'!$H$8,'Contribution Structures'!F121,IF($B$247='Contribution Structures'!$H$9,'Contribution Structures'!F144)))))))</f>
        <v>0.04</v>
      </c>
      <c r="M252" s="95">
        <f>Input!$K$15</f>
        <v>0</v>
      </c>
      <c r="N252" s="84" t="e">
        <f>(L252*HLOOKUP($B$248,Input!$D$11:$M$15, 5, FALSE))+(M252-HLOOKUP($B$248,Input!$D$11:$M$15, 5, FALSE))</f>
        <v>#N/A</v>
      </c>
    </row>
    <row r="253" spans="1:14" s="1" customFormat="1" x14ac:dyDescent="0.25">
      <c r="A253" s="115">
        <v>4</v>
      </c>
      <c r="B253" s="60" t="s">
        <v>32</v>
      </c>
      <c r="C253" s="61">
        <f>IF($B$247 ='Contribution Structures'!$H$3,'Contribution Structures'!C7,IF($B$247='Contribution Structures'!$H$4,'Contribution Structures'!C30,IF($B$247='Contribution Structures'!$H$5,'Contribution Structures'!C53,IF($B$247='Contribution Structures'!$H$6,'Contribution Structures'!C76,IF($B$247='Contribution Structures'!$H$7,'Contribution Structures'!C99,IF($B$247='Contribution Structures'!$H$8,'Contribution Structures'!C122,IF($B$247='Contribution Structures'!$H$9,'Contribution Structures'!C145)))))))</f>
        <v>0.1</v>
      </c>
      <c r="D253" s="83">
        <f>Input!$K$12</f>
        <v>0</v>
      </c>
      <c r="E253" s="84" t="e">
        <f>(C253*HLOOKUP($B$248,Input!$D$11:$M$15, 2, FALSE))+(D253-HLOOKUP($B$248,Input!$D$11:$M$15, 2, FALSE))</f>
        <v>#N/A</v>
      </c>
      <c r="F253" s="61">
        <f>IF($B$247 ='Contribution Structures'!$H$3,'Contribution Structures'!D7,IF($B$247='Contribution Structures'!$H$4,'Contribution Structures'!D30,IF($B$247='Contribution Structures'!$H$5,'Contribution Structures'!D53,IF($B$247='Contribution Structures'!$H$6,'Contribution Structures'!D76,IF($B$247='Contribution Structures'!$H$7,'Contribution Structures'!D99,IF($B$247='Contribution Structures'!$H$8,'Contribution Structures'!D122,IF($B$247='Contribution Structures'!$H$9,'Contribution Structures'!D145)))))))</f>
        <v>0.06</v>
      </c>
      <c r="G253" s="83">
        <f>Input!$K$13</f>
        <v>0</v>
      </c>
      <c r="H253" s="84" t="e">
        <f>(F253*HLOOKUP($B$248,Input!$D$11:$M$15, 3, FALSE))+(G253-HLOOKUP($B$248,Input!$D$11:$M$15, 3, FALSE))</f>
        <v>#N/A</v>
      </c>
      <c r="I253" s="61">
        <f>IF($B$247 ='Contribution Structures'!$H$3,'Contribution Structures'!E7,IF($B$247='Contribution Structures'!$H$4,'Contribution Structures'!E30,IF($B$247='Contribution Structures'!$H$5,'Contribution Structures'!E53,IF($B$247='Contribution Structures'!$H$6,'Contribution Structures'!E76,IF($B$247='Contribution Structures'!$H$7,'Contribution Structures'!E99,IF($B$247='Contribution Structures'!$H$8,'Contribution Structures'!E122,IF($B$247='Contribution Structures'!$H$9,'Contribution Structures'!E145)))))))</f>
        <v>0.06</v>
      </c>
      <c r="J253" s="83">
        <f>Input!$K$14</f>
        <v>0</v>
      </c>
      <c r="K253" s="84" t="e">
        <f>(I253*HLOOKUP($B$248,Input!$D$11:$M$15, 4, FALSE))+(J253-HLOOKUP($B$248,Input!$D$11:$M$15, 4, FALSE))</f>
        <v>#N/A</v>
      </c>
      <c r="L253" s="61">
        <f>IF($B$247 ='Contribution Structures'!$H$3,'Contribution Structures'!F7,IF($B$247='Contribution Structures'!$H$4,'Contribution Structures'!F30,IF($B$247='Contribution Structures'!$H$5,'Contribution Structures'!F53,IF($B$247='Contribution Structures'!$H$6,'Contribution Structures'!F76,IF($B$247='Contribution Structures'!$H$7,'Contribution Structures'!F99,IF($B$247='Contribution Structures'!$H$8,'Contribution Structures'!F122,IF($B$247='Contribution Structures'!$H$9,'Contribution Structures'!F145)))))))</f>
        <v>0.05</v>
      </c>
      <c r="M253" s="95">
        <f>Input!$K$15</f>
        <v>0</v>
      </c>
      <c r="N253" s="84" t="e">
        <f>(L253*HLOOKUP($B$248,Input!$D$11:$M$15, 5, FALSE))+(M253-HLOOKUP($B$248,Input!$D$11:$M$15, 5, FALSE))</f>
        <v>#N/A</v>
      </c>
    </row>
    <row r="254" spans="1:14" s="1" customFormat="1" ht="13.5" customHeight="1" x14ac:dyDescent="0.25">
      <c r="A254" s="115">
        <v>5</v>
      </c>
      <c r="B254" s="60" t="s">
        <v>33</v>
      </c>
      <c r="C254" s="61">
        <f>IF($B$247 ='Contribution Structures'!$H$3,'Contribution Structures'!C8,IF($B$247='Contribution Structures'!$H$4,'Contribution Structures'!C31,IF($B$247='Contribution Structures'!$H$5,'Contribution Structures'!C54,IF($B$247='Contribution Structures'!$H$6,'Contribution Structures'!C77,IF($B$247='Contribution Structures'!$H$7,'Contribution Structures'!C100,IF($B$247='Contribution Structures'!$H$8,'Contribution Structures'!C123,IF($B$247='Contribution Structures'!$H$9,'Contribution Structures'!C146)))))))</f>
        <v>0.11</v>
      </c>
      <c r="D254" s="83">
        <f>Input!$K$12</f>
        <v>0</v>
      </c>
      <c r="E254" s="84" t="e">
        <f>(C254*HLOOKUP($B$248,Input!$D$11:$M$15, 2, FALSE))+(D254-HLOOKUP($B$248,Input!$D$11:$M$15, 2, FALSE))</f>
        <v>#N/A</v>
      </c>
      <c r="F254" s="61">
        <f>IF($B$247 ='Contribution Structures'!$H$3,'Contribution Structures'!D8,IF($B$247='Contribution Structures'!$H$4,'Contribution Structures'!D31,IF($B$247='Contribution Structures'!$H$5,'Contribution Structures'!D54,IF($B$247='Contribution Structures'!$H$6,'Contribution Structures'!D77,IF($B$247='Contribution Structures'!$H$7,'Contribution Structures'!D100,IF($B$247='Contribution Structures'!$H$8,'Contribution Structures'!D123,IF($B$247='Contribution Structures'!$H$9,'Contribution Structures'!D146)))))))</f>
        <v>7.0000000000000007E-2</v>
      </c>
      <c r="G254" s="83">
        <f>Input!$K$13</f>
        <v>0</v>
      </c>
      <c r="H254" s="84" t="e">
        <f>(F254*HLOOKUP($B$248,Input!$D$11:$M$15, 3, FALSE))+(G254-HLOOKUP($B$248,Input!$D$11:$M$15, 3, FALSE))</f>
        <v>#N/A</v>
      </c>
      <c r="I254" s="61">
        <f>IF($B$247 ='Contribution Structures'!$H$3,'Contribution Structures'!E8,IF($B$247='Contribution Structures'!$H$4,'Contribution Structures'!E31,IF($B$247='Contribution Structures'!$H$5,'Contribution Structures'!E54,IF($B$247='Contribution Structures'!$H$6,'Contribution Structures'!E77,IF($B$247='Contribution Structures'!$H$7,'Contribution Structures'!E100,IF($B$247='Contribution Structures'!$H$8,'Contribution Structures'!E123,IF($B$247='Contribution Structures'!$H$9,'Contribution Structures'!E146)))))))</f>
        <v>7.0000000000000007E-2</v>
      </c>
      <c r="J254" s="83">
        <f>Input!$K$14</f>
        <v>0</v>
      </c>
      <c r="K254" s="84" t="e">
        <f>(I254*HLOOKUP($B$248,Input!$D$11:$M$15, 4, FALSE))+(J254-HLOOKUP($B$248,Input!$D$11:$M$15, 4, FALSE))</f>
        <v>#N/A</v>
      </c>
      <c r="L254" s="61">
        <f>IF($B$247 ='Contribution Structures'!$H$3,'Contribution Structures'!F8,IF($B$247='Contribution Structures'!$H$4,'Contribution Structures'!F31,IF($B$247='Contribution Structures'!$H$5,'Contribution Structures'!F54,IF($B$247='Contribution Structures'!$H$6,'Contribution Structures'!F77,IF($B$247='Contribution Structures'!$H$7,'Contribution Structures'!F100,IF($B$247='Contribution Structures'!$H$8,'Contribution Structures'!F123,IF($B$247='Contribution Structures'!$H$9,'Contribution Structures'!F146)))))))</f>
        <v>0.06</v>
      </c>
      <c r="M254" s="95">
        <f>Input!$K$15</f>
        <v>0</v>
      </c>
      <c r="N254" s="84" t="e">
        <f>(L254*HLOOKUP($B$248,Input!$D$11:$M$15, 5, FALSE))+(M254-HLOOKUP($B$248,Input!$D$11:$M$15, 5, FALSE))</f>
        <v>#N/A</v>
      </c>
    </row>
    <row r="255" spans="1:14" s="1" customFormat="1" ht="13.5" customHeight="1" x14ac:dyDescent="0.25">
      <c r="A255" s="115">
        <v>6</v>
      </c>
      <c r="B255" s="60" t="s">
        <v>34</v>
      </c>
      <c r="C255" s="61">
        <f>IF($B$247 ='Contribution Structures'!$H$3,'Contribution Structures'!C9,IF($B$247='Contribution Structures'!$H$4,'Contribution Structures'!C32,IF($B$247='Contribution Structures'!$H$5,'Contribution Structures'!C55,IF($B$247='Contribution Structures'!$H$6,'Contribution Structures'!C78,IF($B$247='Contribution Structures'!$H$7,'Contribution Structures'!C101,IF($B$247='Contribution Structures'!$H$8,'Contribution Structures'!C124,IF($B$247='Contribution Structures'!$H$9,'Contribution Structures'!C147)))))))</f>
        <v>0.12</v>
      </c>
      <c r="D255" s="83">
        <f>Input!$K$12</f>
        <v>0</v>
      </c>
      <c r="E255" s="84" t="e">
        <f>(C255*HLOOKUP($B$248,Input!$D$11:$M$15, 2, FALSE))+(D255-HLOOKUP($B$248,Input!$D$11:$M$15, 2, FALSE))</f>
        <v>#N/A</v>
      </c>
      <c r="F255" s="61">
        <f>IF($B$247 ='Contribution Structures'!$H$3,'Contribution Structures'!D9,IF($B$247='Contribution Structures'!$H$4,'Contribution Structures'!D32,IF($B$247='Contribution Structures'!$H$5,'Contribution Structures'!D55,IF($B$247='Contribution Structures'!$H$6,'Contribution Structures'!D78,IF($B$247='Contribution Structures'!$H$7,'Contribution Structures'!D101,IF($B$247='Contribution Structures'!$H$8,'Contribution Structures'!D124,IF($B$247='Contribution Structures'!$H$9,'Contribution Structures'!D147)))))))</f>
        <v>0.08</v>
      </c>
      <c r="G255" s="83">
        <f>Input!$K$13</f>
        <v>0</v>
      </c>
      <c r="H255" s="84" t="e">
        <f>(F255*HLOOKUP($B$248,Input!$D$11:$M$15, 3, FALSE))+(G255-HLOOKUP($B$248,Input!$D$11:$M$15, 3, FALSE))</f>
        <v>#N/A</v>
      </c>
      <c r="I255" s="61">
        <f>IF($B$247 ='Contribution Structures'!$H$3,'Contribution Structures'!E9,IF($B$247='Contribution Structures'!$H$4,'Contribution Structures'!E32,IF($B$247='Contribution Structures'!$H$5,'Contribution Structures'!E55,IF($B$247='Contribution Structures'!$H$6,'Contribution Structures'!E78,IF($B$247='Contribution Structures'!$H$7,'Contribution Structures'!E101,IF($B$247='Contribution Structures'!$H$8,'Contribution Structures'!E124,IF($B$247='Contribution Structures'!$H$9,'Contribution Structures'!E147)))))))</f>
        <v>0.08</v>
      </c>
      <c r="J255" s="83">
        <f>Input!$K$14</f>
        <v>0</v>
      </c>
      <c r="K255" s="84" t="e">
        <f>(I255*HLOOKUP($B$248,Input!$D$11:$M$15, 4, FALSE))+(J255-HLOOKUP($B$248,Input!$D$11:$M$15, 4, FALSE))</f>
        <v>#N/A</v>
      </c>
      <c r="L255" s="61">
        <f>IF($B$247 ='Contribution Structures'!$H$3,'Contribution Structures'!F9,IF($B$247='Contribution Structures'!$H$4,'Contribution Structures'!F32,IF($B$247='Contribution Structures'!$H$5,'Contribution Structures'!F55,IF($B$247='Contribution Structures'!$H$6,'Contribution Structures'!F78,IF($B$247='Contribution Structures'!$H$7,'Contribution Structures'!F101,IF($B$247='Contribution Structures'!$H$8,'Contribution Structures'!F124,IF($B$247='Contribution Structures'!$H$9,'Contribution Structures'!F147)))))))</f>
        <v>7.0000000000000007E-2</v>
      </c>
      <c r="M255" s="95">
        <f>Input!$K$15</f>
        <v>0</v>
      </c>
      <c r="N255" s="84" t="e">
        <f>(L255*HLOOKUP($B$248,Input!$D$11:$M$15, 5, FALSE))+(M255-HLOOKUP($B$248,Input!$D$11:$M$15, 5, FALSE))</f>
        <v>#N/A</v>
      </c>
    </row>
    <row r="256" spans="1:14" s="1" customFormat="1" ht="13.5" customHeight="1" x14ac:dyDescent="0.25">
      <c r="A256" s="115">
        <v>7</v>
      </c>
      <c r="B256" s="60" t="s">
        <v>35</v>
      </c>
      <c r="C256" s="61">
        <f>IF($B$247 ='Contribution Structures'!$H$3,'Contribution Structures'!C10,IF($B$247='Contribution Structures'!$H$4,'Contribution Structures'!C33,IF($B$247='Contribution Structures'!$H$5,'Contribution Structures'!C56,IF($B$247='Contribution Structures'!$H$6,'Contribution Structures'!C79,IF($B$247='Contribution Structures'!$H$7,'Contribution Structures'!C102,IF($B$247='Contribution Structures'!$H$8,'Contribution Structures'!C125,IF($B$247='Contribution Structures'!$H$9,'Contribution Structures'!C148)))))))</f>
        <v>0.14000000000000001</v>
      </c>
      <c r="D256" s="83">
        <f>Input!$K$12</f>
        <v>0</v>
      </c>
      <c r="E256" s="84" t="e">
        <f>(C256*HLOOKUP($B$248,Input!$D$11:$M$15, 2, FALSE))+(D256-HLOOKUP($B$248,Input!$D$11:$M$15, 2, FALSE))</f>
        <v>#N/A</v>
      </c>
      <c r="F256" s="61">
        <f>IF($B$247 ='Contribution Structures'!$H$3,'Contribution Structures'!D10,IF($B$247='Contribution Structures'!$H$4,'Contribution Structures'!D33,IF($B$247='Contribution Structures'!$H$5,'Contribution Structures'!D56,IF($B$247='Contribution Structures'!$H$6,'Contribution Structures'!D79,IF($B$247='Contribution Structures'!$H$7,'Contribution Structures'!D102,IF($B$247='Contribution Structures'!$H$8,'Contribution Structures'!D125,IF($B$247='Contribution Structures'!$H$9,'Contribution Structures'!D148)))))))</f>
        <v>0.1</v>
      </c>
      <c r="G256" s="83">
        <f>Input!$K$13</f>
        <v>0</v>
      </c>
      <c r="H256" s="84" t="e">
        <f>(F256*HLOOKUP($B$248,Input!$D$11:$M$15, 3, FALSE))+(G256-HLOOKUP($B$248,Input!$D$11:$M$15, 3, FALSE))</f>
        <v>#N/A</v>
      </c>
      <c r="I256" s="61">
        <f>IF($B$247 ='Contribution Structures'!$H$3,'Contribution Structures'!E10,IF($B$247='Contribution Structures'!$H$4,'Contribution Structures'!E33,IF($B$247='Contribution Structures'!$H$5,'Contribution Structures'!E56,IF($B$247='Contribution Structures'!$H$6,'Contribution Structures'!E79,IF($B$247='Contribution Structures'!$H$7,'Contribution Structures'!E102,IF($B$247='Contribution Structures'!$H$8,'Contribution Structures'!E125,IF($B$247='Contribution Structures'!$H$9,'Contribution Structures'!E148)))))))</f>
        <v>0.1</v>
      </c>
      <c r="J256" s="83">
        <f>Input!$K$14</f>
        <v>0</v>
      </c>
      <c r="K256" s="84" t="e">
        <f>(I256*HLOOKUP($B$248,Input!$D$11:$M$15, 4, FALSE))+(J256-HLOOKUP($B$248,Input!$D$11:$M$15, 4, FALSE))</f>
        <v>#N/A</v>
      </c>
      <c r="L256" s="61">
        <f>IF($B$247 ='Contribution Structures'!$H$3,'Contribution Structures'!F10,IF($B$247='Contribution Structures'!$H$4,'Contribution Structures'!F33,IF($B$247='Contribution Structures'!$H$5,'Contribution Structures'!F56,IF($B$247='Contribution Structures'!$H$6,'Contribution Structures'!F79,IF($B$247='Contribution Structures'!$H$7,'Contribution Structures'!F102,IF($B$247='Contribution Structures'!$H$8,'Contribution Structures'!F125,IF($B$247='Contribution Structures'!$H$9,'Contribution Structures'!F148)))))))</f>
        <v>0.09</v>
      </c>
      <c r="M256" s="95">
        <f>Input!$K$15</f>
        <v>0</v>
      </c>
      <c r="N256" s="84" t="e">
        <f>(L256*HLOOKUP($B$248,Input!$D$11:$M$15, 5, FALSE))+(M256-HLOOKUP($B$248,Input!$D$11:$M$15, 5, FALSE))</f>
        <v>#N/A</v>
      </c>
    </row>
    <row r="257" spans="1:14" s="1" customFormat="1" x14ac:dyDescent="0.25">
      <c r="A257" s="115">
        <v>8</v>
      </c>
      <c r="B257" s="60" t="s">
        <v>36</v>
      </c>
      <c r="C257" s="61">
        <f>IF($B$247 ='Contribution Structures'!$H$3,'Contribution Structures'!C11,IF($B$247='Contribution Structures'!$H$4,'Contribution Structures'!C34,IF($B$247='Contribution Structures'!$H$5,'Contribution Structures'!C57,IF($B$247='Contribution Structures'!$H$6,'Contribution Structures'!C80,IF($B$247='Contribution Structures'!$H$7,'Contribution Structures'!C103,IF($B$247='Contribution Structures'!$H$8,'Contribution Structures'!C126,IF($B$247='Contribution Structures'!$H$9,'Contribution Structures'!C149)))))))</f>
        <v>0.2</v>
      </c>
      <c r="D257" s="83">
        <f>Input!$K$12</f>
        <v>0</v>
      </c>
      <c r="E257" s="84" t="e">
        <f>(C257*HLOOKUP($B$248,Input!$D$11:$M$15, 2, FALSE))+(D257-HLOOKUP($B$248,Input!$D$11:$M$15, 2, FALSE))</f>
        <v>#N/A</v>
      </c>
      <c r="F257" s="61">
        <f>IF($B$247 ='Contribution Structures'!$H$3,'Contribution Structures'!D11,IF($B$247='Contribution Structures'!$H$4,'Contribution Structures'!D34,IF($B$247='Contribution Structures'!$H$5,'Contribution Structures'!D57,IF($B$247='Contribution Structures'!$H$6,'Contribution Structures'!D80,IF($B$247='Contribution Structures'!$H$7,'Contribution Structures'!D103,IF($B$247='Contribution Structures'!$H$8,'Contribution Structures'!D126,IF($B$247='Contribution Structures'!$H$9,'Contribution Structures'!D149)))))))</f>
        <v>0.15</v>
      </c>
      <c r="G257" s="83">
        <f>Input!$K$13</f>
        <v>0</v>
      </c>
      <c r="H257" s="84" t="e">
        <f>(F257*HLOOKUP($B$248,Input!$D$11:$M$15, 3, FALSE))+(G257-HLOOKUP($B$248,Input!$D$11:$M$15, 3, FALSE))</f>
        <v>#N/A</v>
      </c>
      <c r="I257" s="61">
        <f>IF($B$247 ='Contribution Structures'!$H$3,'Contribution Structures'!E11,IF($B$247='Contribution Structures'!$H$4,'Contribution Structures'!E34,IF($B$247='Contribution Structures'!$H$5,'Contribution Structures'!E57,IF($B$247='Contribution Structures'!$H$6,'Contribution Structures'!E80,IF($B$247='Contribution Structures'!$H$7,'Contribution Structures'!E103,IF($B$247='Contribution Structures'!$H$8,'Contribution Structures'!E126,IF($B$247='Contribution Structures'!$H$9,'Contribution Structures'!E149)))))))</f>
        <v>0.15</v>
      </c>
      <c r="J257" s="83">
        <f>Input!$K$14</f>
        <v>0</v>
      </c>
      <c r="K257" s="84" t="e">
        <f>(I257*HLOOKUP($B$248,Input!$D$11:$M$15, 4, FALSE))+(J257-HLOOKUP($B$248,Input!$D$11:$M$15, 4, FALSE))</f>
        <v>#N/A</v>
      </c>
      <c r="L257" s="61">
        <f>IF($B$247 ='Contribution Structures'!$H$3,'Contribution Structures'!F11,IF($B$247='Contribution Structures'!$H$4,'Contribution Structures'!F34,IF($B$247='Contribution Structures'!$H$5,'Contribution Structures'!F57,IF($B$247='Contribution Structures'!$H$6,'Contribution Structures'!F80,IF($B$247='Contribution Structures'!$H$7,'Contribution Structures'!F103,IF($B$247='Contribution Structures'!$H$8,'Contribution Structures'!F126,IF($B$247='Contribution Structures'!$H$9,'Contribution Structures'!F149)))))))</f>
        <v>0.12</v>
      </c>
      <c r="M257" s="95">
        <f>Input!$K$15</f>
        <v>0</v>
      </c>
      <c r="N257" s="84" t="e">
        <f>(L257*HLOOKUP($B$248,Input!$D$11:$M$15, 5, FALSE))+(M257-HLOOKUP($B$248,Input!$D$11:$M$15, 5, FALSE))</f>
        <v>#N/A</v>
      </c>
    </row>
    <row r="258" spans="1:14" s="1" customFormat="1" x14ac:dyDescent="0.25">
      <c r="A258" s="115">
        <v>9</v>
      </c>
      <c r="B258" s="60" t="s">
        <v>37</v>
      </c>
      <c r="C258" s="61">
        <f>IF($B$247 ='Contribution Structures'!$H$3,'Contribution Structures'!C12,IF($B$247='Contribution Structures'!$H$4,'Contribution Structures'!C35,IF($B$247='Contribution Structures'!$H$5,'Contribution Structures'!C58,IF($B$247='Contribution Structures'!$H$6,'Contribution Structures'!C81,IF($B$247='Contribution Structures'!$H$7,'Contribution Structures'!C104,IF($B$247='Contribution Structures'!$H$8,'Contribution Structures'!C127,IF($B$247='Contribution Structures'!$H$9,'Contribution Structures'!C150)))))))</f>
        <v>0.23</v>
      </c>
      <c r="D258" s="83">
        <f>Input!$K$12</f>
        <v>0</v>
      </c>
      <c r="E258" s="84" t="e">
        <f>(C258*HLOOKUP($B$248,Input!$D$11:$M$15, 2, FALSE))+(D258-HLOOKUP($B$248,Input!$D$11:$M$15, 2, FALSE))</f>
        <v>#N/A</v>
      </c>
      <c r="F258" s="61">
        <f>IF($B$247 ='Contribution Structures'!$H$3,'Contribution Structures'!D12,IF($B$247='Contribution Structures'!$H$4,'Contribution Structures'!D35,IF($B$247='Contribution Structures'!$H$5,'Contribution Structures'!D58,IF($B$247='Contribution Structures'!$H$6,'Contribution Structures'!D81,IF($B$247='Contribution Structures'!$H$7,'Contribution Structures'!D104,IF($B$247='Contribution Structures'!$H$8,'Contribution Structures'!D127,IF($B$247='Contribution Structures'!$H$9,'Contribution Structures'!D150)))))))</f>
        <v>0.17</v>
      </c>
      <c r="G258" s="83">
        <f>Input!$K$13</f>
        <v>0</v>
      </c>
      <c r="H258" s="84" t="e">
        <f>(F258*HLOOKUP($B$248,Input!$D$11:$M$15, 3, FALSE))+(G258-HLOOKUP($B$248,Input!$D$11:$M$15, 3, FALSE))</f>
        <v>#N/A</v>
      </c>
      <c r="I258" s="61">
        <f>IF($B$247 ='Contribution Structures'!$H$3,'Contribution Structures'!E12,IF($B$247='Contribution Structures'!$H$4,'Contribution Structures'!E35,IF($B$247='Contribution Structures'!$H$5,'Contribution Structures'!E58,IF($B$247='Contribution Structures'!$H$6,'Contribution Structures'!E81,IF($B$247='Contribution Structures'!$H$7,'Contribution Structures'!E104,IF($B$247='Contribution Structures'!$H$8,'Contribution Structures'!E127,IF($B$247='Contribution Structures'!$H$9,'Contribution Structures'!E150)))))))</f>
        <v>0.17</v>
      </c>
      <c r="J258" s="83">
        <f>Input!$K$14</f>
        <v>0</v>
      </c>
      <c r="K258" s="84" t="e">
        <f>(I258*HLOOKUP($B$248,Input!$D$11:$M$15, 4, FALSE))+(J258-HLOOKUP($B$248,Input!$D$11:$M$15, 4, FALSE))</f>
        <v>#N/A</v>
      </c>
      <c r="L258" s="61">
        <f>IF($B$247 ='Contribution Structures'!$H$3,'Contribution Structures'!F12,IF($B$247='Contribution Structures'!$H$4,'Contribution Structures'!F35,IF($B$247='Contribution Structures'!$H$5,'Contribution Structures'!F58,IF($B$247='Contribution Structures'!$H$6,'Contribution Structures'!F81,IF($B$247='Contribution Structures'!$H$7,'Contribution Structures'!F104,IF($B$247='Contribution Structures'!$H$8,'Contribution Structures'!F127,IF($B$247='Contribution Structures'!$H$9,'Contribution Structures'!F150)))))))</f>
        <v>0.14000000000000001</v>
      </c>
      <c r="M258" s="95">
        <f>Input!$K$15</f>
        <v>0</v>
      </c>
      <c r="N258" s="84" t="e">
        <f>(L258*HLOOKUP($B$248,Input!$D$11:$M$15, 5, FALSE))+(M258-HLOOKUP($B$248,Input!$D$11:$M$15, 5, FALSE))</f>
        <v>#N/A</v>
      </c>
    </row>
    <row r="259" spans="1:14" s="1" customFormat="1" x14ac:dyDescent="0.25">
      <c r="A259" s="115">
        <v>10</v>
      </c>
      <c r="B259" s="60" t="s">
        <v>38</v>
      </c>
      <c r="C259" s="61">
        <f>IF($B$247 ='Contribution Structures'!$H$3,'Contribution Structures'!C13,IF($B$247='Contribution Structures'!$H$4,'Contribution Structures'!C36,IF($B$247='Contribution Structures'!$H$5,'Contribution Structures'!C59,IF($B$247='Contribution Structures'!$H$6,'Contribution Structures'!C82,IF($B$247='Contribution Structures'!$H$7,'Contribution Structures'!C105,IF($B$247='Contribution Structures'!$H$8,'Contribution Structures'!C128,IF($B$247='Contribution Structures'!$H$9,'Contribution Structures'!C151)))))))</f>
        <v>0.27</v>
      </c>
      <c r="D259" s="83">
        <f>Input!$K$12</f>
        <v>0</v>
      </c>
      <c r="E259" s="84" t="e">
        <f>(C259*HLOOKUP($B$248,Input!$D$11:$M$15, 2, FALSE))+(D259-HLOOKUP($B$248,Input!$D$11:$M$15, 2, FALSE))</f>
        <v>#N/A</v>
      </c>
      <c r="F259" s="61">
        <f>IF($B$247 ='Contribution Structures'!$H$3,'Contribution Structures'!D13,IF($B$247='Contribution Structures'!$H$4,'Contribution Structures'!D36,IF($B$247='Contribution Structures'!$H$5,'Contribution Structures'!D59,IF($B$247='Contribution Structures'!$H$6,'Contribution Structures'!D82,IF($B$247='Contribution Structures'!$H$7,'Contribution Structures'!D105,IF($B$247='Contribution Structures'!$H$8,'Contribution Structures'!D128,IF($B$247='Contribution Structures'!$H$9,'Contribution Structures'!D151)))))))</f>
        <v>0.21</v>
      </c>
      <c r="G259" s="83">
        <f>Input!$K$13</f>
        <v>0</v>
      </c>
      <c r="H259" s="84" t="e">
        <f>(F259*HLOOKUP($B$248,Input!$D$11:$M$15, 3, FALSE))+(G259-HLOOKUP($B$248,Input!$D$11:$M$15, 3, FALSE))</f>
        <v>#N/A</v>
      </c>
      <c r="I259" s="61">
        <f>IF($B$247 ='Contribution Structures'!$H$3,'Contribution Structures'!E13,IF($B$247='Contribution Structures'!$H$4,'Contribution Structures'!E36,IF($B$247='Contribution Structures'!$H$5,'Contribution Structures'!E59,IF($B$247='Contribution Structures'!$H$6,'Contribution Structures'!E82,IF($B$247='Contribution Structures'!$H$7,'Contribution Structures'!E105,IF($B$247='Contribution Structures'!$H$8,'Contribution Structures'!E128,IF($B$247='Contribution Structures'!$H$9,'Contribution Structures'!E151)))))))</f>
        <v>0.21</v>
      </c>
      <c r="J259" s="83">
        <f>Input!$K$14</f>
        <v>0</v>
      </c>
      <c r="K259" s="84" t="e">
        <f>(I259*HLOOKUP($B$248,Input!$D$11:$M$15, 4, FALSE))+(J259-HLOOKUP($B$248,Input!$D$11:$M$15, 4, FALSE))</f>
        <v>#N/A</v>
      </c>
      <c r="L259" s="61">
        <f>IF($B$247 ='Contribution Structures'!$H$3,'Contribution Structures'!F13,IF($B$247='Contribution Structures'!$H$4,'Contribution Structures'!F36,IF($B$247='Contribution Structures'!$H$5,'Contribution Structures'!F59,IF($B$247='Contribution Structures'!$H$6,'Contribution Structures'!F82,IF($B$247='Contribution Structures'!$H$7,'Contribution Structures'!F105,IF($B$247='Contribution Structures'!$H$8,'Contribution Structures'!F128,IF($B$247='Contribution Structures'!$H$9,'Contribution Structures'!F151)))))))</f>
        <v>0.17</v>
      </c>
      <c r="M259" s="95">
        <f>Input!$K$15</f>
        <v>0</v>
      </c>
      <c r="N259" s="84" t="e">
        <f>(L259*HLOOKUP($B$248,Input!$D$11:$M$15, 5, FALSE))+(M259-HLOOKUP($B$248,Input!$D$11:$M$15, 5, FALSE))</f>
        <v>#N/A</v>
      </c>
    </row>
    <row r="260" spans="1:14" s="1" customFormat="1" x14ac:dyDescent="0.25">
      <c r="A260" s="115">
        <v>11</v>
      </c>
      <c r="B260" s="60" t="s">
        <v>39</v>
      </c>
      <c r="C260" s="61">
        <f>IF($B$247 ='Contribution Structures'!$H$3,'Contribution Structures'!C14,IF($B$247='Contribution Structures'!$H$4,'Contribution Structures'!C37,IF($B$247='Contribution Structures'!$H$5,'Contribution Structures'!C60,IF($B$247='Contribution Structures'!$H$6,'Contribution Structures'!C83,IF($B$247='Contribution Structures'!$H$7,'Contribution Structures'!C106,IF($B$247='Contribution Structures'!$H$8,'Contribution Structures'!C129,IF($B$247='Contribution Structures'!$H$9,'Contribution Structures'!C152)))))))</f>
        <v>0.28999999999999998</v>
      </c>
      <c r="D260" s="83">
        <f>Input!$K$12</f>
        <v>0</v>
      </c>
      <c r="E260" s="84" t="e">
        <f>(C260*HLOOKUP($B$248,Input!$D$11:$M$15, 2, FALSE))+(D260-HLOOKUP($B$248,Input!$D$11:$M$15, 2, FALSE))</f>
        <v>#N/A</v>
      </c>
      <c r="F260" s="61">
        <f>IF($B$247 ='Contribution Structures'!$H$3,'Contribution Structures'!D14,IF($B$247='Contribution Structures'!$H$4,'Contribution Structures'!D37,IF($B$247='Contribution Structures'!$H$5,'Contribution Structures'!D60,IF($B$247='Contribution Structures'!$H$6,'Contribution Structures'!D83,IF($B$247='Contribution Structures'!$H$7,'Contribution Structures'!D106,IF($B$247='Contribution Structures'!$H$8,'Contribution Structures'!D129,IF($B$247='Contribution Structures'!$H$9,'Contribution Structures'!D152)))))))</f>
        <v>0.23</v>
      </c>
      <c r="G260" s="83">
        <f>Input!$K$13</f>
        <v>0</v>
      </c>
      <c r="H260" s="84" t="e">
        <f>(F260*HLOOKUP($B$248,Input!$D$11:$M$15, 3, FALSE))+(G260-HLOOKUP($B$248,Input!$D$11:$M$15, 3, FALSE))</f>
        <v>#N/A</v>
      </c>
      <c r="I260" s="61">
        <f>IF($B$247 ='Contribution Structures'!$H$3,'Contribution Structures'!E14,IF($B$247='Contribution Structures'!$H$4,'Contribution Structures'!E37,IF($B$247='Contribution Structures'!$H$5,'Contribution Structures'!E60,IF($B$247='Contribution Structures'!$H$6,'Contribution Structures'!E83,IF($B$247='Contribution Structures'!$H$7,'Contribution Structures'!E106,IF($B$247='Contribution Structures'!$H$8,'Contribution Structures'!E129,IF($B$247='Contribution Structures'!$H$9,'Contribution Structures'!E152)))))))</f>
        <v>0.23</v>
      </c>
      <c r="J260" s="83">
        <f>Input!$K$14</f>
        <v>0</v>
      </c>
      <c r="K260" s="84" t="e">
        <f>(I260*HLOOKUP($B$248,Input!$D$11:$M$15, 4, FALSE))+(J260-HLOOKUP($B$248,Input!$D$11:$M$15, 4, FALSE))</f>
        <v>#N/A</v>
      </c>
      <c r="L260" s="61">
        <f>IF($B$247 ='Contribution Structures'!$H$3,'Contribution Structures'!F14,IF($B$247='Contribution Structures'!$H$4,'Contribution Structures'!F37,IF($B$247='Contribution Structures'!$H$5,'Contribution Structures'!F60,IF($B$247='Contribution Structures'!$H$6,'Contribution Structures'!F83,IF($B$247='Contribution Structures'!$H$7,'Contribution Structures'!F106,IF($B$247='Contribution Structures'!$H$8,'Contribution Structures'!F129,IF($B$247='Contribution Structures'!$H$9,'Contribution Structures'!F152)))))))</f>
        <v>0.19</v>
      </c>
      <c r="M260" s="95">
        <f>Input!$K$15</f>
        <v>0</v>
      </c>
      <c r="N260" s="84" t="e">
        <f>(L260*HLOOKUP($B$248,Input!$D$11:$M$15, 5, FALSE))+(M260-HLOOKUP($B$248,Input!$D$11:$M$15, 5, FALSE))</f>
        <v>#N/A</v>
      </c>
    </row>
    <row r="261" spans="1:14" s="1" customFormat="1" x14ac:dyDescent="0.25">
      <c r="A261" s="115">
        <v>12</v>
      </c>
      <c r="B261" s="60" t="s">
        <v>40</v>
      </c>
      <c r="C261" s="61">
        <f>IF($B$247 ='Contribution Structures'!$H$3,'Contribution Structures'!C15,IF($B$247='Contribution Structures'!$H$4,'Contribution Structures'!C38,IF($B$247='Contribution Structures'!$H$5,'Contribution Structures'!C61,IF($B$247='Contribution Structures'!$H$6,'Contribution Structures'!C84,IF($B$247='Contribution Structures'!$H$7,'Contribution Structures'!C107,IF($B$247='Contribution Structures'!$H$8,'Contribution Structures'!C130,IF($B$247='Contribution Structures'!$H$9,'Contribution Structures'!C153)))))))</f>
        <v>0.32</v>
      </c>
      <c r="D261" s="83">
        <f>Input!$K$12</f>
        <v>0</v>
      </c>
      <c r="E261" s="84" t="e">
        <f>(C261*HLOOKUP($B$248,Input!$D$11:$M$15, 2, FALSE))+(D261-HLOOKUP($B$248,Input!$D$11:$M$15, 2, FALSE))</f>
        <v>#N/A</v>
      </c>
      <c r="F261" s="61">
        <f>IF($B$247 ='Contribution Structures'!$H$3,'Contribution Structures'!D15,IF($B$247='Contribution Structures'!$H$4,'Contribution Structures'!D38,IF($B$247='Contribution Structures'!$H$5,'Contribution Structures'!D61,IF($B$247='Contribution Structures'!$H$6,'Contribution Structures'!D84,IF($B$247='Contribution Structures'!$H$7,'Contribution Structures'!D107,IF($B$247='Contribution Structures'!$H$8,'Contribution Structures'!D130,IF($B$247='Contribution Structures'!$H$9,'Contribution Structures'!D153)))))))</f>
        <v>0.26</v>
      </c>
      <c r="G261" s="83">
        <f>Input!$K$13</f>
        <v>0</v>
      </c>
      <c r="H261" s="84" t="e">
        <f>(F261*HLOOKUP($B$248,Input!$D$11:$M$15, 3, FALSE))+(G261-HLOOKUP($B$248,Input!$D$11:$M$15, 3, FALSE))</f>
        <v>#N/A</v>
      </c>
      <c r="I261" s="61">
        <f>IF($B$247 ='Contribution Structures'!$H$3,'Contribution Structures'!E15,IF($B$247='Contribution Structures'!$H$4,'Contribution Structures'!E38,IF($B$247='Contribution Structures'!$H$5,'Contribution Structures'!E61,IF($B$247='Contribution Structures'!$H$6,'Contribution Structures'!E84,IF($B$247='Contribution Structures'!$H$7,'Contribution Structures'!E107,IF($B$247='Contribution Structures'!$H$8,'Contribution Structures'!E130,IF($B$247='Contribution Structures'!$H$9,'Contribution Structures'!E153)))))))</f>
        <v>0.26</v>
      </c>
      <c r="J261" s="83">
        <f>Input!$K$14</f>
        <v>0</v>
      </c>
      <c r="K261" s="84" t="e">
        <f>(I261*HLOOKUP($B$248,Input!$D$11:$M$15, 4, FALSE))+(J261-HLOOKUP($B$248,Input!$D$11:$M$15, 4, FALSE))</f>
        <v>#N/A</v>
      </c>
      <c r="L261" s="61">
        <f>IF($B$247 ='Contribution Structures'!$H$3,'Contribution Structures'!F15,IF($B$247='Contribution Structures'!$H$4,'Contribution Structures'!F38,IF($B$247='Contribution Structures'!$H$5,'Contribution Structures'!F61,IF($B$247='Contribution Structures'!$H$6,'Contribution Structures'!F84,IF($B$247='Contribution Structures'!$H$7,'Contribution Structures'!F107,IF($B$247='Contribution Structures'!$H$8,'Contribution Structures'!F130,IF($B$247='Contribution Structures'!$H$9,'Contribution Structures'!F153)))))))</f>
        <v>0.22</v>
      </c>
      <c r="M261" s="95">
        <f>Input!$K$15</f>
        <v>0</v>
      </c>
      <c r="N261" s="84" t="e">
        <f>(L261*HLOOKUP($B$248,Input!$D$11:$M$15, 5, FALSE))+(M261-HLOOKUP($B$248,Input!$D$11:$M$15, 5, FALSE))</f>
        <v>#N/A</v>
      </c>
    </row>
    <row r="262" spans="1:14" s="1" customFormat="1" x14ac:dyDescent="0.25">
      <c r="A262" s="115">
        <v>13</v>
      </c>
      <c r="B262" s="60" t="s">
        <v>41</v>
      </c>
      <c r="C262" s="61">
        <f>IF($B$247 ='Contribution Structures'!$H$3,'Contribution Structures'!C16,IF($B$247='Contribution Structures'!$H$4,'Contribution Structures'!C39,IF($B$247='Contribution Structures'!$H$5,'Contribution Structures'!C62,IF($B$247='Contribution Structures'!$H$6,'Contribution Structures'!C85,IF($B$247='Contribution Structures'!$H$7,'Contribution Structures'!C108,IF($B$247='Contribution Structures'!$H$8,'Contribution Structures'!C131,IF($B$247='Contribution Structures'!$H$9,'Contribution Structures'!C154)))))))</f>
        <v>0.33</v>
      </c>
      <c r="D262" s="83">
        <f>Input!$K$12</f>
        <v>0</v>
      </c>
      <c r="E262" s="84" t="e">
        <f>(C262*HLOOKUP($B$248,Input!$D$11:$M$15, 2, FALSE))+(D262-HLOOKUP($B$248,Input!$D$11:$M$15, 2, FALSE))</f>
        <v>#N/A</v>
      </c>
      <c r="F262" s="61">
        <f>IF($B$247 ='Contribution Structures'!$H$3,'Contribution Structures'!D16,IF($B$247='Contribution Structures'!$H$4,'Contribution Structures'!D39,IF($B$247='Contribution Structures'!$H$5,'Contribution Structures'!D62,IF($B$247='Contribution Structures'!$H$6,'Contribution Structures'!D85,IF($B$247='Contribution Structures'!$H$7,'Contribution Structures'!D108,IF($B$247='Contribution Structures'!$H$8,'Contribution Structures'!D131,IF($B$247='Contribution Structures'!$H$9,'Contribution Structures'!D154)))))))</f>
        <v>0.27</v>
      </c>
      <c r="G262" s="83">
        <f>Input!$K$13</f>
        <v>0</v>
      </c>
      <c r="H262" s="84" t="e">
        <f>(F262*HLOOKUP($B$248,Input!$D$11:$M$15, 3, FALSE))+(G262-HLOOKUP($B$248,Input!$D$11:$M$15, 3, FALSE))</f>
        <v>#N/A</v>
      </c>
      <c r="I262" s="61">
        <f>IF($B$247 ='Contribution Structures'!$H$3,'Contribution Structures'!E16,IF($B$247='Contribution Structures'!$H$4,'Contribution Structures'!E39,IF($B$247='Contribution Structures'!$H$5,'Contribution Structures'!E62,IF($B$247='Contribution Structures'!$H$6,'Contribution Structures'!E85,IF($B$247='Contribution Structures'!$H$7,'Contribution Structures'!E108,IF($B$247='Contribution Structures'!$H$8,'Contribution Structures'!E131,IF($B$247='Contribution Structures'!$H$9,'Contribution Structures'!E154)))))))</f>
        <v>0.27</v>
      </c>
      <c r="J262" s="83">
        <f>Input!$K$14</f>
        <v>0</v>
      </c>
      <c r="K262" s="84" t="e">
        <f>(I262*HLOOKUP($B$248,Input!$D$11:$M$15, 4, FALSE))+(J262-HLOOKUP($B$248,Input!$D$11:$M$15, 4, FALSE))</f>
        <v>#N/A</v>
      </c>
      <c r="L262" s="61">
        <f>IF($B$247 ='Contribution Structures'!$H$3,'Contribution Structures'!F16,IF($B$247='Contribution Structures'!$H$4,'Contribution Structures'!F39,IF($B$247='Contribution Structures'!$H$5,'Contribution Structures'!F62,IF($B$247='Contribution Structures'!$H$6,'Contribution Structures'!F85,IF($B$247='Contribution Structures'!$H$7,'Contribution Structures'!F108,IF($B$247='Contribution Structures'!$H$8,'Contribution Structures'!F131,IF($B$247='Contribution Structures'!$H$9,'Contribution Structures'!F154)))))))</f>
        <v>0.23</v>
      </c>
      <c r="M262" s="95">
        <f>Input!$K$15</f>
        <v>0</v>
      </c>
      <c r="N262" s="84" t="e">
        <f>(L262*HLOOKUP($B$248,Input!$D$11:$M$15, 5, FALSE))+(M262-HLOOKUP($B$248,Input!$D$11:$M$15, 5, FALSE))</f>
        <v>#N/A</v>
      </c>
    </row>
    <row r="263" spans="1:14" s="1" customFormat="1" x14ac:dyDescent="0.25">
      <c r="A263" s="115">
        <v>14</v>
      </c>
      <c r="B263" s="60" t="s">
        <v>42</v>
      </c>
      <c r="C263" s="61">
        <f>IF($B$247 ='Contribution Structures'!$H$3,'Contribution Structures'!C17,IF($B$247='Contribution Structures'!$H$4,'Contribution Structures'!C40,IF($B$247='Contribution Structures'!$H$5,'Contribution Structures'!C63,IF($B$247='Contribution Structures'!$H$6,'Contribution Structures'!C86,IF($B$247='Contribution Structures'!$H$7,'Contribution Structures'!C109,IF($B$247='Contribution Structures'!$H$8,'Contribution Structures'!C132,IF($B$247='Contribution Structures'!$H$9,'Contribution Structures'!C155)))))))</f>
        <v>0.34</v>
      </c>
      <c r="D263" s="83">
        <f>Input!$K$12</f>
        <v>0</v>
      </c>
      <c r="E263" s="84" t="e">
        <f>(C263*HLOOKUP($B$248,Input!$D$11:$M$15, 2, FALSE))+(D263-HLOOKUP($B$248,Input!$D$11:$M$15, 2, FALSE))</f>
        <v>#N/A</v>
      </c>
      <c r="F263" s="61">
        <f>IF($B$247 ='Contribution Structures'!$H$3,'Contribution Structures'!D17,IF($B$247='Contribution Structures'!$H$4,'Contribution Structures'!D40,IF($B$247='Contribution Structures'!$H$5,'Contribution Structures'!D63,IF($B$247='Contribution Structures'!$H$6,'Contribution Structures'!D86,IF($B$247='Contribution Structures'!$H$7,'Contribution Structures'!D109,IF($B$247='Contribution Structures'!$H$8,'Contribution Structures'!D132,IF($B$247='Contribution Structures'!$H$9,'Contribution Structures'!D155)))))))</f>
        <v>0.28000000000000003</v>
      </c>
      <c r="G263" s="83">
        <f>Input!$K$13</f>
        <v>0</v>
      </c>
      <c r="H263" s="84" t="e">
        <f>(F263*HLOOKUP($B$248,Input!$D$11:$M$15, 3, FALSE))+(G263-HLOOKUP($B$248,Input!$D$11:$M$15, 3, FALSE))</f>
        <v>#N/A</v>
      </c>
      <c r="I263" s="61">
        <f>IF($B$247 ='Contribution Structures'!$H$3,'Contribution Structures'!E17,IF($B$247='Contribution Structures'!$H$4,'Contribution Structures'!E40,IF($B$247='Contribution Structures'!$H$5,'Contribution Structures'!E63,IF($B$247='Contribution Structures'!$H$6,'Contribution Structures'!E86,IF($B$247='Contribution Structures'!$H$7,'Contribution Structures'!E109,IF($B$247='Contribution Structures'!$H$8,'Contribution Structures'!E132,IF($B$247='Contribution Structures'!$H$9,'Contribution Structures'!E155)))))))</f>
        <v>0.28000000000000003</v>
      </c>
      <c r="J263" s="83">
        <f>Input!$K$14</f>
        <v>0</v>
      </c>
      <c r="K263" s="84" t="e">
        <f>(I263*HLOOKUP($B$248,Input!$D$11:$M$15, 4, FALSE))+(J263-HLOOKUP($B$248,Input!$D$11:$M$15, 4, FALSE))</f>
        <v>#N/A</v>
      </c>
      <c r="L263" s="61">
        <f>IF($B$247 ='Contribution Structures'!$H$3,'Contribution Structures'!F17,IF($B$247='Contribution Structures'!$H$4,'Contribution Structures'!F40,IF($B$247='Contribution Structures'!$H$5,'Contribution Structures'!F63,IF($B$247='Contribution Structures'!$H$6,'Contribution Structures'!F86,IF($B$247='Contribution Structures'!$H$7,'Contribution Structures'!F109,IF($B$247='Contribution Structures'!$H$8,'Contribution Structures'!F132,IF($B$247='Contribution Structures'!$H$9,'Contribution Structures'!F155)))))))</f>
        <v>0.24</v>
      </c>
      <c r="M263" s="95">
        <f>Input!$K$15</f>
        <v>0</v>
      </c>
      <c r="N263" s="84" t="e">
        <f>(L263*HLOOKUP($B$248,Input!$D$11:$M$15, 5, FALSE))+(M263-HLOOKUP($B$248,Input!$D$11:$M$15, 5, FALSE))</f>
        <v>#N/A</v>
      </c>
    </row>
    <row r="264" spans="1:14" s="1" customFormat="1" x14ac:dyDescent="0.25">
      <c r="A264" s="115">
        <v>15</v>
      </c>
      <c r="B264" s="60" t="s">
        <v>43</v>
      </c>
      <c r="C264" s="61">
        <f>IF($B$247 ='Contribution Structures'!$H$3,'Contribution Structures'!C18,IF($B$247='Contribution Structures'!$H$4,'Contribution Structures'!C41,IF($B$247='Contribution Structures'!$H$5,'Contribution Structures'!C64,IF($B$247='Contribution Structures'!$H$6,'Contribution Structures'!C87,IF($B$247='Contribution Structures'!$H$7,'Contribution Structures'!C110,IF($B$247='Contribution Structures'!$H$8,'Contribution Structures'!C133,IF($B$247='Contribution Structures'!$H$9,'Contribution Structures'!C156)))))))</f>
        <v>0.34</v>
      </c>
      <c r="D264" s="83">
        <f>Input!$K$12</f>
        <v>0</v>
      </c>
      <c r="E264" s="84" t="e">
        <f>(C264*HLOOKUP($B$248,Input!$D$11:$M$15, 2, FALSE))+(D264-HLOOKUP($B$248,Input!$D$11:$M$15, 2, FALSE))</f>
        <v>#N/A</v>
      </c>
      <c r="F264" s="61">
        <f>IF($B$247 ='Contribution Structures'!$H$3,'Contribution Structures'!D18,IF($B$247='Contribution Structures'!$H$4,'Contribution Structures'!D41,IF($B$247='Contribution Structures'!$H$5,'Contribution Structures'!D64,IF($B$247='Contribution Structures'!$H$6,'Contribution Structures'!D87,IF($B$247='Contribution Structures'!$H$7,'Contribution Structures'!D110,IF($B$247='Contribution Structures'!$H$8,'Contribution Structures'!D133,IF($B$247='Contribution Structures'!$H$9,'Contribution Structures'!D156)))))))</f>
        <v>0.3</v>
      </c>
      <c r="G264" s="83">
        <f>Input!$K$13</f>
        <v>0</v>
      </c>
      <c r="H264" s="84" t="e">
        <f>(F264*HLOOKUP($B$248,Input!$D$11:$M$15, 3, FALSE))+(G264-HLOOKUP($B$248,Input!$D$11:$M$15, 3, FALSE))</f>
        <v>#N/A</v>
      </c>
      <c r="I264" s="61">
        <f>IF($B$247 ='Contribution Structures'!$H$3,'Contribution Structures'!E18,IF($B$247='Contribution Structures'!$H$4,'Contribution Structures'!E41,IF($B$247='Contribution Structures'!$H$5,'Contribution Structures'!E64,IF($B$247='Contribution Structures'!$H$6,'Contribution Structures'!E87,IF($B$247='Contribution Structures'!$H$7,'Contribution Structures'!E110,IF($B$247='Contribution Structures'!$H$8,'Contribution Structures'!E133,IF($B$247='Contribution Structures'!$H$9,'Contribution Structures'!E156)))))))</f>
        <v>0.3</v>
      </c>
      <c r="J264" s="83">
        <f>Input!$K$14</f>
        <v>0</v>
      </c>
      <c r="K264" s="84" t="e">
        <f>(I264*HLOOKUP($B$248,Input!$D$11:$M$15, 4, FALSE))+(J264-HLOOKUP($B$248,Input!$D$11:$M$15, 4, FALSE))</f>
        <v>#N/A</v>
      </c>
      <c r="L264" s="61">
        <f>IF($B$247 ='Contribution Structures'!$H$3,'Contribution Structures'!F18,IF($B$247='Contribution Structures'!$H$4,'Contribution Structures'!F41,IF($B$247='Contribution Structures'!$H$5,'Contribution Structures'!F64,IF($B$247='Contribution Structures'!$H$6,'Contribution Structures'!F87,IF($B$247='Contribution Structures'!$H$7,'Contribution Structures'!F110,IF($B$247='Contribution Structures'!$H$8,'Contribution Structures'!F133,IF($B$247='Contribution Structures'!$H$9,'Contribution Structures'!F156)))))))</f>
        <v>0.26</v>
      </c>
      <c r="M264" s="95">
        <f>Input!$K$15</f>
        <v>0</v>
      </c>
      <c r="N264" s="84" t="e">
        <f>(L264*HLOOKUP($B$248,Input!$D$11:$M$15, 5, FALSE))+(M264-HLOOKUP($B$248,Input!$D$11:$M$15, 5, FALSE))</f>
        <v>#N/A</v>
      </c>
    </row>
    <row r="265" spans="1:14" s="1" customFormat="1" x14ac:dyDescent="0.25">
      <c r="A265" s="115">
        <v>16</v>
      </c>
      <c r="B265" s="62" t="s">
        <v>44</v>
      </c>
      <c r="C265" s="61">
        <f>IF($B$247 ='Contribution Structures'!$H$3,'Contribution Structures'!C19,IF($B$247='Contribution Structures'!$H$4,'Contribution Structures'!C42,IF($B$247='Contribution Structures'!$H$5,'Contribution Structures'!C65,IF($B$247='Contribution Structures'!$H$6,'Contribution Structures'!C88,IF($B$247='Contribution Structures'!$H$7,'Contribution Structures'!C111,IF($B$247='Contribution Structures'!$H$8,'Contribution Structures'!C134,IF($B$247='Contribution Structures'!$H$9,'Contribution Structures'!C157)))))))</f>
        <v>0.34</v>
      </c>
      <c r="D265" s="83">
        <f>Input!$K$12</f>
        <v>0</v>
      </c>
      <c r="E265" s="84" t="e">
        <f>(C265*HLOOKUP($B$248,Input!$D$11:$M$15, 2, FALSE))+(D265-HLOOKUP($B$248,Input!$D$11:$M$15, 2, FALSE))</f>
        <v>#N/A</v>
      </c>
      <c r="F265" s="61">
        <f>IF($B$247 ='Contribution Structures'!$H$3,'Contribution Structures'!D19,IF($B$247='Contribution Structures'!$H$4,'Contribution Structures'!D42,IF($B$247='Contribution Structures'!$H$5,'Contribution Structures'!D65,IF($B$247='Contribution Structures'!$H$6,'Contribution Structures'!D88,IF($B$247='Contribution Structures'!$H$7,'Contribution Structures'!D111,IF($B$247='Contribution Structures'!$H$8,'Contribution Structures'!D134,IF($B$247='Contribution Structures'!$H$9,'Contribution Structures'!D157)))))))</f>
        <v>0.3</v>
      </c>
      <c r="G265" s="83">
        <f>Input!$K$13</f>
        <v>0</v>
      </c>
      <c r="H265" s="84" t="e">
        <f>(F265*HLOOKUP($B$248,Input!$D$11:$M$15, 3, FALSE))+(G265-HLOOKUP($B$248,Input!$D$11:$M$15, 3, FALSE))</f>
        <v>#N/A</v>
      </c>
      <c r="I265" s="61">
        <f>IF($B$247 ='Contribution Structures'!$H$3,'Contribution Structures'!E19,IF($B$247='Contribution Structures'!$H$4,'Contribution Structures'!E42,IF($B$247='Contribution Structures'!$H$5,'Contribution Structures'!E65,IF($B$247='Contribution Structures'!$H$6,'Contribution Structures'!E88,IF($B$247='Contribution Structures'!$H$7,'Contribution Structures'!E111,IF($B$247='Contribution Structures'!$H$8,'Contribution Structures'!E134,IF($B$247='Contribution Structures'!$H$9,'Contribution Structures'!E157)))))))</f>
        <v>0.3</v>
      </c>
      <c r="J265" s="83">
        <f>Input!$K$14</f>
        <v>0</v>
      </c>
      <c r="K265" s="84" t="e">
        <f>(I265*HLOOKUP($B$248,Input!$D$11:$M$15, 4, FALSE))+(J265-HLOOKUP($B$248,Input!$D$11:$M$15, 4, FALSE))</f>
        <v>#N/A</v>
      </c>
      <c r="L265" s="61">
        <f>IF($B$247 ='Contribution Structures'!$H$3,'Contribution Structures'!F19,IF($B$247='Contribution Structures'!$H$4,'Contribution Structures'!F42,IF($B$247='Contribution Structures'!$H$5,'Contribution Structures'!F65,IF($B$247='Contribution Structures'!$H$6,'Contribution Structures'!F88,IF($B$247='Contribution Structures'!$H$7,'Contribution Structures'!F111,IF($B$247='Contribution Structures'!$H$8,'Contribution Structures'!F134,IF($B$247='Contribution Structures'!$H$9,'Contribution Structures'!F157)))))))</f>
        <v>0.28000000000000003</v>
      </c>
      <c r="M265" s="95">
        <f>Input!$K$15</f>
        <v>0</v>
      </c>
      <c r="N265" s="84" t="e">
        <f>(L265*HLOOKUP($B$248,Input!$D$11:$M$15, 5, FALSE))+(M265-HLOOKUP($B$248,Input!$D$11:$M$15, 5, FALSE))</f>
        <v>#N/A</v>
      </c>
    </row>
    <row r="266" spans="1:14" s="1" customFormat="1" x14ac:dyDescent="0.25">
      <c r="A266" s="115">
        <v>17</v>
      </c>
      <c r="B266" s="60" t="s">
        <v>45</v>
      </c>
      <c r="C266" s="61">
        <f>IF($B$247 ='Contribution Structures'!$H$3,'Contribution Structures'!C20,IF($B$247='Contribution Structures'!$H$4,'Contribution Structures'!C43,IF($B$247='Contribution Structures'!$H$5,'Contribution Structures'!C66,IF($B$247='Contribution Structures'!$H$6,'Contribution Structures'!C89,IF($B$247='Contribution Structures'!$H$7,'Contribution Structures'!C112,IF($B$247='Contribution Structures'!$H$8,'Contribution Structures'!C135,IF($B$247='Contribution Structures'!$H$9,'Contribution Structures'!C158)))))))</f>
        <v>0.35</v>
      </c>
      <c r="D266" s="83">
        <f>Input!$K$12</f>
        <v>0</v>
      </c>
      <c r="E266" s="84" t="e">
        <f>(C266*HLOOKUP($B$248,Input!$D$11:$M$15, 2, FALSE))+(D266-HLOOKUP($B$248,Input!$D$11:$M$15, 2, FALSE))</f>
        <v>#N/A</v>
      </c>
      <c r="F266" s="61">
        <f>IF($B$247 ='Contribution Structures'!$H$3,'Contribution Structures'!D20,IF($B$247='Contribution Structures'!$H$4,'Contribution Structures'!D43,IF($B$247='Contribution Structures'!$H$5,'Contribution Structures'!D66,IF($B$247='Contribution Structures'!$H$6,'Contribution Structures'!D89,IF($B$247='Contribution Structures'!$H$7,'Contribution Structures'!D112,IF($B$247='Contribution Structures'!$H$8,'Contribution Structures'!D135,IF($B$247='Contribution Structures'!$H$9,'Contribution Structures'!D158)))))))</f>
        <v>0.3</v>
      </c>
      <c r="G266" s="83">
        <f>Input!$K$13</f>
        <v>0</v>
      </c>
      <c r="H266" s="84" t="e">
        <f>(F266*HLOOKUP($B$248,Input!$D$11:$M$15, 3, FALSE))+(G266-HLOOKUP($B$248,Input!$D$11:$M$15, 3, FALSE))</f>
        <v>#N/A</v>
      </c>
      <c r="I266" s="61">
        <f>IF($B$247 ='Contribution Structures'!$H$3,'Contribution Structures'!E20,IF($B$247='Contribution Structures'!$H$4,'Contribution Structures'!E43,IF($B$247='Contribution Structures'!$H$5,'Contribution Structures'!E66,IF($B$247='Contribution Structures'!$H$6,'Contribution Structures'!E89,IF($B$247='Contribution Structures'!$H$7,'Contribution Structures'!E112,IF($B$247='Contribution Structures'!$H$8,'Contribution Structures'!E135,IF($B$247='Contribution Structures'!$H$9,'Contribution Structures'!E158)))))))</f>
        <v>0.3</v>
      </c>
      <c r="J266" s="83">
        <f>Input!$K$14</f>
        <v>0</v>
      </c>
      <c r="K266" s="84" t="e">
        <f>(I266*HLOOKUP($B$248,Input!$D$11:$M$15, 4, FALSE))+(J266-HLOOKUP($B$248,Input!$D$11:$M$15, 4, FALSE))</f>
        <v>#N/A</v>
      </c>
      <c r="L266" s="61">
        <f>IF($B$247 ='Contribution Structures'!$H$3,'Contribution Structures'!F20,IF($B$247='Contribution Structures'!$H$4,'Contribution Structures'!F43,IF($B$247='Contribution Structures'!$H$5,'Contribution Structures'!F66,IF($B$247='Contribution Structures'!$H$6,'Contribution Structures'!F89,IF($B$247='Contribution Structures'!$H$7,'Contribution Structures'!F112,IF($B$247='Contribution Structures'!$H$8,'Contribution Structures'!F135,IF($B$247='Contribution Structures'!$H$9,'Contribution Structures'!F158)))))))</f>
        <v>0.28999999999999998</v>
      </c>
      <c r="M266" s="95">
        <f>Input!$K$15</f>
        <v>0</v>
      </c>
      <c r="N266" s="84" t="e">
        <f>(L266*HLOOKUP($B$248,Input!$D$11:$M$15, 5, FALSE))+(M266-HLOOKUP($B$248,Input!$D$11:$M$15, 5, FALSE))</f>
        <v>#N/A</v>
      </c>
    </row>
    <row r="267" spans="1:14" s="1" customFormat="1" x14ac:dyDescent="0.25">
      <c r="A267" s="115">
        <v>18</v>
      </c>
      <c r="B267" s="60" t="s">
        <v>46</v>
      </c>
      <c r="C267" s="61">
        <f>IF($B$247 ='Contribution Structures'!$H$3,'Contribution Structures'!C21,IF($B$247='Contribution Structures'!$H$4,'Contribution Structures'!C44,IF($B$247='Contribution Structures'!$H$5,'Contribution Structures'!C67,IF($B$247='Contribution Structures'!$H$6,'Contribution Structures'!C90,IF($B$247='Contribution Structures'!$H$7,'Contribution Structures'!C113,IF($B$247='Contribution Structures'!$H$8,'Contribution Structures'!C136,IF($B$247='Contribution Structures'!$H$9,'Contribution Structures'!C159)))))))</f>
        <v>0.35</v>
      </c>
      <c r="D267" s="83">
        <f>Input!$K$12</f>
        <v>0</v>
      </c>
      <c r="E267" s="84" t="e">
        <f>(C267*HLOOKUP($B$248,Input!$D$11:$M$15, 2, FALSE))+(D267-HLOOKUP($B$248,Input!$D$11:$M$15, 2, FALSE))</f>
        <v>#N/A</v>
      </c>
      <c r="F267" s="61">
        <f>IF($B$247 ='Contribution Structures'!$H$3,'Contribution Structures'!D21,IF($B$247='Contribution Structures'!$H$4,'Contribution Structures'!D44,IF($B$247='Contribution Structures'!$H$5,'Contribution Structures'!D67,IF($B$247='Contribution Structures'!$H$6,'Contribution Structures'!D90,IF($B$247='Contribution Structures'!$H$7,'Contribution Structures'!D113,IF($B$247='Contribution Structures'!$H$8,'Contribution Structures'!D136,IF($B$247='Contribution Structures'!$H$9,'Contribution Structures'!D159)))))))</f>
        <v>0.35</v>
      </c>
      <c r="G267" s="83">
        <f>Input!$K$13</f>
        <v>0</v>
      </c>
      <c r="H267" s="84" t="e">
        <f>(F267*HLOOKUP($B$248,Input!$D$11:$M$15, 3, FALSE))+(G267-HLOOKUP($B$248,Input!$D$11:$M$15, 3, FALSE))</f>
        <v>#N/A</v>
      </c>
      <c r="I267" s="61">
        <f>IF($B$247 ='Contribution Structures'!$H$3,'Contribution Structures'!E21,IF($B$247='Contribution Structures'!$H$4,'Contribution Structures'!E44,IF($B$247='Contribution Structures'!$H$5,'Contribution Structures'!E67,IF($B$247='Contribution Structures'!$H$6,'Contribution Structures'!E90,IF($B$247='Contribution Structures'!$H$7,'Contribution Structures'!E113,IF($B$247='Contribution Structures'!$H$8,'Contribution Structures'!E136,IF($B$247='Contribution Structures'!$H$9,'Contribution Structures'!E159)))))))</f>
        <v>0.35</v>
      </c>
      <c r="J267" s="83">
        <f>Input!$K$14</f>
        <v>0</v>
      </c>
      <c r="K267" s="84" t="e">
        <f>(I267*HLOOKUP($B$248,Input!$D$11:$M$15, 4, FALSE))+(J267-HLOOKUP($B$248,Input!$D$11:$M$15, 4, FALSE))</f>
        <v>#N/A</v>
      </c>
      <c r="L267" s="61">
        <f>IF($B$247 ='Contribution Structures'!$H$3,'Contribution Structures'!F21,IF($B$247='Contribution Structures'!$H$4,'Contribution Structures'!F44,IF($B$247='Contribution Structures'!$H$5,'Contribution Structures'!F67,IF($B$247='Contribution Structures'!$H$6,'Contribution Structures'!F90,IF($B$247='Contribution Structures'!$H$7,'Contribution Structures'!F113,IF($B$247='Contribution Structures'!$H$8,'Contribution Structures'!F136,IF($B$247='Contribution Structures'!$H$9,'Contribution Structures'!F159)))))))</f>
        <v>0.32</v>
      </c>
      <c r="M267" s="95">
        <f>Input!$K$15</f>
        <v>0</v>
      </c>
      <c r="N267" s="84" t="e">
        <f>(L267*HLOOKUP($B$248,Input!$D$11:$M$15, 5, FALSE))+(M267-HLOOKUP($B$248,Input!$D$11:$M$15, 5, FALSE))</f>
        <v>#N/A</v>
      </c>
    </row>
    <row r="268" spans="1:14" s="1" customFormat="1" x14ac:dyDescent="0.25">
      <c r="A268" s="115">
        <v>19</v>
      </c>
      <c r="B268" s="60" t="s">
        <v>47</v>
      </c>
      <c r="C268" s="61">
        <f>IF($B$247 ='Contribution Structures'!$H$3,'Contribution Structures'!C22,IF($B$247='Contribution Structures'!$H$4,'Contribution Structures'!C45,IF($B$247='Contribution Structures'!$H$5,'Contribution Structures'!C68,IF($B$247='Contribution Structures'!$H$6,'Contribution Structures'!C91,IF($B$247='Contribution Structures'!$H$7,'Contribution Structures'!C114,IF($B$247='Contribution Structures'!$H$8,'Contribution Structures'!C137,IF($B$247='Contribution Structures'!$H$9,'Contribution Structures'!C160)))))))</f>
        <v>0.35</v>
      </c>
      <c r="D268" s="83">
        <f>Input!$K$12</f>
        <v>0</v>
      </c>
      <c r="E268" s="84" t="e">
        <f>(C268*HLOOKUP($B$248,Input!$D$11:$M$15, 2, FALSE))+(D268-HLOOKUP($B$248,Input!$D$11:$M$15, 2, FALSE))</f>
        <v>#N/A</v>
      </c>
      <c r="F268" s="61">
        <f>IF($B$247 ='Contribution Structures'!$H$3,'Contribution Structures'!D22,IF($B$247='Contribution Structures'!$H$4,'Contribution Structures'!D45,IF($B$247='Contribution Structures'!$H$5,'Contribution Structures'!D68,IF($B$247='Contribution Structures'!$H$6,'Contribution Structures'!D91,IF($B$247='Contribution Structures'!$H$7,'Contribution Structures'!D114,IF($B$247='Contribution Structures'!$H$8,'Contribution Structures'!D137,IF($B$247='Contribution Structures'!$H$9,'Contribution Structures'!D160)))))))</f>
        <v>0.35</v>
      </c>
      <c r="G268" s="83">
        <f>Input!$K$13</f>
        <v>0</v>
      </c>
      <c r="H268" s="84" t="e">
        <f>(F268*HLOOKUP($B$248,Input!$D$11:$M$15, 3, FALSE))+(G268-HLOOKUP($B$248,Input!$D$11:$M$15, 3, FALSE))</f>
        <v>#N/A</v>
      </c>
      <c r="I268" s="61">
        <f>IF($B$247 ='Contribution Structures'!$H$3,'Contribution Structures'!E22,IF($B$247='Contribution Structures'!$H$4,'Contribution Structures'!E45,IF($B$247='Contribution Structures'!$H$5,'Contribution Structures'!E68,IF($B$247='Contribution Structures'!$H$6,'Contribution Structures'!E91,IF($B$247='Contribution Structures'!$H$7,'Contribution Structures'!E114,IF($B$247='Contribution Structures'!$H$8,'Contribution Structures'!E137,IF($B$247='Contribution Structures'!$H$9,'Contribution Structures'!E160)))))))</f>
        <v>0.35</v>
      </c>
      <c r="J268" s="83">
        <f>Input!$K$14</f>
        <v>0</v>
      </c>
      <c r="K268" s="84" t="e">
        <f>(I268*HLOOKUP($B$248,Input!$D$11:$M$15, 4, FALSE))+(J268-HLOOKUP($B$248,Input!$D$11:$M$15, 4, FALSE))</f>
        <v>#N/A</v>
      </c>
      <c r="L268" s="61">
        <f>IF($B$247 ='Contribution Structures'!$H$3,'Contribution Structures'!F22,IF($B$247='Contribution Structures'!$H$4,'Contribution Structures'!F45,IF($B$247='Contribution Structures'!$H$5,'Contribution Structures'!F68,IF($B$247='Contribution Structures'!$H$6,'Contribution Structures'!F91,IF($B$247='Contribution Structures'!$H$7,'Contribution Structures'!F114,IF($B$247='Contribution Structures'!$H$8,'Contribution Structures'!F137,IF($B$247='Contribution Structures'!$H$9,'Contribution Structures'!F160)))))))</f>
        <v>0.32</v>
      </c>
      <c r="M268" s="95">
        <f>Input!$K$15</f>
        <v>0</v>
      </c>
      <c r="N268" s="84" t="e">
        <f>(L268*HLOOKUP($B$248,Input!$D$11:$M$15, 5, FALSE))+(M268-HLOOKUP($B$248,Input!$D$11:$M$15, 5, FALSE))</f>
        <v>#N/A</v>
      </c>
    </row>
    <row r="269" spans="1:14" s="1" customFormat="1" ht="15.75" thickBot="1" x14ac:dyDescent="0.3">
      <c r="A269" s="115">
        <v>20</v>
      </c>
      <c r="B269" s="63" t="s">
        <v>48</v>
      </c>
      <c r="C269" s="64">
        <f>IF($B$247 ='Contribution Structures'!$H$3,'Contribution Structures'!C23,IF($B$247='Contribution Structures'!$H$4,'Contribution Structures'!C46,IF($B$247='Contribution Structures'!$H$5,'Contribution Structures'!C69,IF($B$247='Contribution Structures'!$H$6,'Contribution Structures'!C92,IF($B$247='Contribution Structures'!$H$7,'Contribution Structures'!C115,IF($B$247='Contribution Structures'!$H$8,'Contribution Structures'!C138,IF($B$247='Contribution Structures'!$H$9,'Contribution Structures'!C161)))))))</f>
        <v>0.35</v>
      </c>
      <c r="D269" s="88">
        <f>Input!$K$12</f>
        <v>0</v>
      </c>
      <c r="E269" s="89" t="e">
        <f>(C269*HLOOKUP($B$248,Input!$D$11:$M$15, 2, FALSE))+(D269-HLOOKUP($B$248,Input!$D$11:$M$15, 2, FALSE))</f>
        <v>#N/A</v>
      </c>
      <c r="F269" s="64">
        <f>IF($B$247 ='Contribution Structures'!$H$3,'Contribution Structures'!D23,IF($B$247='Contribution Structures'!$H$4,'Contribution Structures'!D46,IF($B$247='Contribution Structures'!$H$5,'Contribution Structures'!D69,IF($B$247='Contribution Structures'!$H$6,'Contribution Structures'!D92,IF($B$247='Contribution Structures'!$H$7,'Contribution Structures'!D115,IF($B$247='Contribution Structures'!$H$8,'Contribution Structures'!D138,IF($B$247='Contribution Structures'!$H$9,'Contribution Structures'!D161)))))))</f>
        <v>0.35</v>
      </c>
      <c r="G269" s="88">
        <f>Input!$K$13</f>
        <v>0</v>
      </c>
      <c r="H269" s="89" t="e">
        <f>(F269*HLOOKUP($B$248,Input!$D$11:$M$15, 3, FALSE))+(G269-HLOOKUP($B$248,Input!$D$11:$M$15, 3, FALSE))</f>
        <v>#N/A</v>
      </c>
      <c r="I269" s="64">
        <f>IF($B$247 ='Contribution Structures'!$H$3,'Contribution Structures'!E23,IF($B$247='Contribution Structures'!$H$4,'Contribution Structures'!E46,IF($B$247='Contribution Structures'!$H$5,'Contribution Structures'!E69,IF($B$247='Contribution Structures'!$H$6,'Contribution Structures'!E92,IF($B$247='Contribution Structures'!$H$7,'Contribution Structures'!E115,IF($B$247='Contribution Structures'!$H$8,'Contribution Structures'!E138,IF($B$247='Contribution Structures'!$H$9,'Contribution Structures'!E161)))))))</f>
        <v>0.35</v>
      </c>
      <c r="J269" s="88">
        <f>Input!$K$14</f>
        <v>0</v>
      </c>
      <c r="K269" s="89" t="e">
        <f>(I269*HLOOKUP($B$248,Input!$D$11:$M$15, 4, FALSE))+(J269-HLOOKUP($B$248,Input!$D$11:$M$15, 4, FALSE))</f>
        <v>#N/A</v>
      </c>
      <c r="L269" s="64">
        <f>IF($B$247 ='Contribution Structures'!$H$3,'Contribution Structures'!F23,IF($B$247='Contribution Structures'!$H$4,'Contribution Structures'!F46,IF($B$247='Contribution Structures'!$H$5,'Contribution Structures'!F69,IF($B$247='Contribution Structures'!$H$6,'Contribution Structures'!F92,IF($B$247='Contribution Structures'!$H$7,'Contribution Structures'!F115,IF($B$247='Contribution Structures'!$H$8,'Contribution Structures'!F138,IF($B$247='Contribution Structures'!$H$9,'Contribution Structures'!F161)))))))</f>
        <v>0.35</v>
      </c>
      <c r="M269" s="97">
        <f>Input!$K$15</f>
        <v>0</v>
      </c>
      <c r="N269" s="89" t="e">
        <f>(L269*HLOOKUP($B$248,Input!$D$11:$M$15, 5, FALSE))+(M269-HLOOKUP($B$248,Input!$D$11:$M$15, 5, FALSE))</f>
        <v>#N/A</v>
      </c>
    </row>
    <row r="270" spans="1:14" s="1" customFormat="1" ht="15.75" thickBot="1" x14ac:dyDescent="0.3">
      <c r="A270" s="114"/>
    </row>
    <row r="271" spans="1:14" s="1" customFormat="1" ht="22.5" customHeight="1" thickBot="1" x14ac:dyDescent="0.3">
      <c r="A271" s="125" t="s">
        <v>4</v>
      </c>
      <c r="B271" s="101">
        <f>Input!L11</f>
        <v>0</v>
      </c>
    </row>
    <row r="272" spans="1:14" s="1" customFormat="1" ht="26.1" customHeight="1" thickBot="1" x14ac:dyDescent="0.3">
      <c r="A272" s="126" t="s">
        <v>80</v>
      </c>
      <c r="B272" s="116" t="s">
        <v>77</v>
      </c>
    </row>
    <row r="273" spans="1:14" s="1" customFormat="1" ht="29.45" customHeight="1" thickBot="1" x14ac:dyDescent="0.3">
      <c r="A273" s="127" t="s">
        <v>82</v>
      </c>
      <c r="B273" s="117" t="s">
        <v>135</v>
      </c>
      <c r="C273" s="146" t="s">
        <v>12</v>
      </c>
      <c r="D273" s="147"/>
      <c r="E273" s="148"/>
      <c r="F273" s="146" t="s">
        <v>13</v>
      </c>
      <c r="G273" s="147"/>
      <c r="H273" s="148"/>
      <c r="I273" s="146" t="s">
        <v>14</v>
      </c>
      <c r="J273" s="147"/>
      <c r="K273" s="148"/>
      <c r="L273" s="146" t="s">
        <v>15</v>
      </c>
      <c r="M273" s="147"/>
      <c r="N273" s="148"/>
    </row>
    <row r="274" spans="1:14" s="1" customFormat="1" ht="26.25" thickBot="1" x14ac:dyDescent="0.3">
      <c r="A274" s="115" t="s">
        <v>16</v>
      </c>
      <c r="B274" s="55" t="s">
        <v>17</v>
      </c>
      <c r="C274" s="56" t="s">
        <v>18</v>
      </c>
      <c r="D274" s="72" t="s">
        <v>19</v>
      </c>
      <c r="E274" s="73" t="s">
        <v>20</v>
      </c>
      <c r="F274" s="56" t="s">
        <v>18</v>
      </c>
      <c r="G274" s="72" t="s">
        <v>19</v>
      </c>
      <c r="H274" s="73" t="s">
        <v>20</v>
      </c>
      <c r="I274" s="56" t="s">
        <v>18</v>
      </c>
      <c r="J274" s="72" t="s">
        <v>19</v>
      </c>
      <c r="K274" s="73" t="s">
        <v>20</v>
      </c>
      <c r="L274" s="56" t="s">
        <v>18</v>
      </c>
      <c r="M274" s="74" t="s">
        <v>19</v>
      </c>
      <c r="N274" s="75" t="s">
        <v>20</v>
      </c>
    </row>
    <row r="275" spans="1:14" s="1" customFormat="1" ht="13.5" customHeight="1" x14ac:dyDescent="0.25">
      <c r="A275" s="115">
        <v>1</v>
      </c>
      <c r="B275" s="91" t="s">
        <v>29</v>
      </c>
      <c r="C275" s="92">
        <f>IF($B$272 ='Contribution Structures'!$H$3,'Contribution Structures'!C4,IF($B$272='Contribution Structures'!$H$4,'Contribution Structures'!C27,IF($B$272='Contribution Structures'!$H$5,'Contribution Structures'!C50,IF($B$272='Contribution Structures'!$H$6,'Contribution Structures'!C73,IF($B$272='Contribution Structures'!$H$7,'Contribution Structures'!C96,IF($B$272='Contribution Structures'!$H$8,'Contribution Structures'!C119,IF($B$272='Contribution Structures'!$H$9,'Contribution Structures'!C142)))))))</f>
        <v>4.4999999999999998E-2</v>
      </c>
      <c r="D275" s="78">
        <f>Input!$L$12</f>
        <v>0</v>
      </c>
      <c r="E275" s="79" t="e">
        <f>(C275*HLOOKUP($B$273,Input!$D$11:$M$15, 2, FALSE))+(D275-HLOOKUP($B$273,Input!$D$11:$M$15, 2, FALSE))</f>
        <v>#N/A</v>
      </c>
      <c r="F275" s="92">
        <f>IF($B$272='Contribution Structures'!$H$3,'Contribution Structures'!D4,IF($B$272='Contribution Structures'!$H$4,'Contribution Structures'!D27,IF($B$272='Contribution Structures'!$H$5,'Contribution Structures'!D50,IF($B$272='Contribution Structures'!$H$6,'Contribution Structures'!D73,IF($B$272='Contribution Structures'!$H$7,'Contribution Structures'!D96,IF($B$272='Contribution Structures'!$H$8,'Contribution Structures'!D119,IF($B$272='Contribution Structures'!$H$9,'Contribution Structures'!D142)))))))</f>
        <v>3.5000000000000003E-2</v>
      </c>
      <c r="G275" s="78">
        <f>Input!$L$13</f>
        <v>0</v>
      </c>
      <c r="H275" s="79" t="e">
        <f>(F275*HLOOKUP($B$273,Input!$D$11:$M$15, 3, FALSE))+(G275-HLOOKUP($B$273,Input!$D$11:$M$15, 3, FALSE))</f>
        <v>#N/A</v>
      </c>
      <c r="I275" s="92">
        <f>IF($B$272 ='Contribution Structures'!$H$3,'Contribution Structures'!E4,IF($B$272='Contribution Structures'!$H$4,'Contribution Structures'!E27,IF($B$272='Contribution Structures'!$H$5,'Contribution Structures'!E50,IF($B$272='Contribution Structures'!$H$6,'Contribution Structures'!E73,IF($B$272='Contribution Structures'!$H$7,'Contribution Structures'!E96,IF($B$272='Contribution Structures'!$H$8,'Contribution Structures'!E119,IF($B$272='Contribution Structures'!$H$9,'Contribution Structures'!E142)))))))</f>
        <v>3.5000000000000003E-2</v>
      </c>
      <c r="J275" s="78">
        <f>Input!$L$14</f>
        <v>0</v>
      </c>
      <c r="K275" s="79" t="e">
        <f>(I275*HLOOKUP($B$273,Input!$D$11:$M$15, 4, FALSE))+(J275-HLOOKUP($B$273,Input!$D$11:$M$15, 4, FALSE))</f>
        <v>#N/A</v>
      </c>
      <c r="L275" s="92">
        <f>IF($B$272 ='Contribution Structures'!$H$3,'Contribution Structures'!F4,IF($B$272='Contribution Structures'!$H$4,'Contribution Structures'!F27,IF($B$272='Contribution Structures'!$H$5,'Contribution Structures'!F50,IF($B$272='Contribution Structures'!$H$6,'Contribution Structures'!F73,IF($B$272='Contribution Structures'!$H$7,'Contribution Structures'!F96,IF($B$272='Contribution Structures'!$H$8,'Contribution Structures'!F119,IF($B$272='Contribution Structures'!$H$9,'Contribution Structures'!F142)))))))</f>
        <v>0.03</v>
      </c>
      <c r="M275" s="93">
        <f>Input!$L$15</f>
        <v>0</v>
      </c>
      <c r="N275" s="79" t="e">
        <f>(L275*HLOOKUP($B$273,Input!$D$11:$M$15, 5, FALSE))+(M275-HLOOKUP($B$273,Input!$D$11:$M$15, 5, FALSE))</f>
        <v>#N/A</v>
      </c>
    </row>
    <row r="276" spans="1:14" s="1" customFormat="1" ht="13.5" customHeight="1" x14ac:dyDescent="0.25">
      <c r="A276" s="115">
        <v>2</v>
      </c>
      <c r="B276" s="60" t="s">
        <v>30</v>
      </c>
      <c r="C276" s="61">
        <f>IF($B$272 ='Contribution Structures'!$H$3,'Contribution Structures'!C5,IF($B$272='Contribution Structures'!$H$4,'Contribution Structures'!C28,IF($B$272='Contribution Structures'!$H$5,'Contribution Structures'!C51,IF($B$272='Contribution Structures'!$H$6,'Contribution Structures'!C74,IF($B$272='Contribution Structures'!$H$7,'Contribution Structures'!C97,IF($B$272='Contribution Structures'!$H$8,'Contribution Structures'!C120,IF($B$272='Contribution Structures'!$H$9,'Contribution Structures'!C143)))))))</f>
        <v>5.5E-2</v>
      </c>
      <c r="D276" s="83">
        <f>Input!$L$12</f>
        <v>0</v>
      </c>
      <c r="E276" s="84" t="e">
        <f>(C276*HLOOKUP($B$273,Input!$D$11:$M$15, 2, FALSE))+(D276-HLOOKUP($B$273,Input!$D$11:$M$15, 2, FALSE))</f>
        <v>#N/A</v>
      </c>
      <c r="F276" s="61">
        <f>IF($B$272='Contribution Structures'!$H$3,'Contribution Structures'!D5,IF($B$272='Contribution Structures'!$H$4,'Contribution Structures'!D28,IF($B$272='Contribution Structures'!$H$5,'Contribution Structures'!D51,IF($B$272='Contribution Structures'!$H$6,'Contribution Structures'!D74,IF($B$272='Contribution Structures'!$H$7,'Contribution Structures'!D97,IF($B$272='Contribution Structures'!$H$8,'Contribution Structures'!D120,IF($B$272='Contribution Structures'!$H$9,'Contribution Structures'!D143)))))))</f>
        <v>3.5000000000000003E-2</v>
      </c>
      <c r="G276" s="83">
        <f>Input!$L$13</f>
        <v>0</v>
      </c>
      <c r="H276" s="84" t="e">
        <f>(F276*HLOOKUP($B$273,Input!$D$11:$M$15, 3, FALSE))+(G276-HLOOKUP($B$273,Input!$D$11:$M$15, 3, FALSE))</f>
        <v>#N/A</v>
      </c>
      <c r="I276" s="61">
        <f>IF($B$272 ='Contribution Structures'!$H$3,'Contribution Structures'!E5,IF($B$272='Contribution Structures'!$H$4,'Contribution Structures'!E28,IF($B$272='Contribution Structures'!$H$5,'Contribution Structures'!E51,IF($B$272='Contribution Structures'!$H$6,'Contribution Structures'!E74,IF($B$272='Contribution Structures'!$H$7,'Contribution Structures'!E97,IF($B$272='Contribution Structures'!$H$8,'Contribution Structures'!E120,IF($B$272='Contribution Structures'!$H$9,'Contribution Structures'!E143)))))))</f>
        <v>3.5000000000000003E-2</v>
      </c>
      <c r="J276" s="83">
        <f>Input!$L$14</f>
        <v>0</v>
      </c>
      <c r="K276" s="84" t="e">
        <f>(I276*HLOOKUP($B$273,Input!$D$11:$M$15, 4, FALSE))+(J276-HLOOKUP($B$273,Input!$D$11:$M$15, 4, FALSE))</f>
        <v>#N/A</v>
      </c>
      <c r="L276" s="61">
        <f>IF($B$272 ='Contribution Structures'!$H$3,'Contribution Structures'!F5,IF($B$272='Contribution Structures'!$H$4,'Contribution Structures'!F28,IF($B$272='Contribution Structures'!$H$5,'Contribution Structures'!F51,IF($B$272='Contribution Structures'!$H$6,'Contribution Structures'!F74,IF($B$272='Contribution Structures'!$H$7,'Contribution Structures'!F97,IF($B$272='Contribution Structures'!$H$8,'Contribution Structures'!F120,IF($B$272='Contribution Structures'!$H$9,'Contribution Structures'!F143)))))))</f>
        <v>0.03</v>
      </c>
      <c r="M276" s="95">
        <f>Input!$L$15</f>
        <v>0</v>
      </c>
      <c r="N276" s="84" t="e">
        <f>(L276*HLOOKUP($B$273,Input!$D$11:$M$15, 5, FALSE))+(M276-HLOOKUP($B$273,Input!$D$11:$M$15, 5, FALSE))</f>
        <v>#N/A</v>
      </c>
    </row>
    <row r="277" spans="1:14" s="1" customFormat="1" ht="13.5" customHeight="1" x14ac:dyDescent="0.25">
      <c r="A277" s="115">
        <v>3</v>
      </c>
      <c r="B277" s="60" t="s">
        <v>31</v>
      </c>
      <c r="C277" s="61">
        <f>IF($B$272 ='Contribution Structures'!$H$3,'Contribution Structures'!C6,IF($B$272='Contribution Structures'!$H$4,'Contribution Structures'!C29,IF($B$272='Contribution Structures'!$H$5,'Contribution Structures'!C52,IF($B$272='Contribution Structures'!$H$6,'Contribution Structures'!C75,IF($B$272='Contribution Structures'!$H$7,'Contribution Structures'!C98,IF($B$272='Contribution Structures'!$H$8,'Contribution Structures'!C121,IF($B$272='Contribution Structures'!$H$9,'Contribution Structures'!C144)))))))</f>
        <v>7.4999999999999997E-2</v>
      </c>
      <c r="D277" s="83">
        <f>Input!$L$12</f>
        <v>0</v>
      </c>
      <c r="E277" s="84" t="e">
        <f>(C277*HLOOKUP($B$273,Input!$D$11:$M$15, 2, FALSE))+(D277-HLOOKUP($B$273,Input!$D$11:$M$15, 2, FALSE))</f>
        <v>#N/A</v>
      </c>
      <c r="F277" s="61">
        <f>IF($B$272='Contribution Structures'!$H$3,'Contribution Structures'!D6,IF($B$272='Contribution Structures'!$H$4,'Contribution Structures'!D29,IF($B$272='Contribution Structures'!$H$5,'Contribution Structures'!D52,IF($B$272='Contribution Structures'!$H$6,'Contribution Structures'!D75,IF($B$272='Contribution Structures'!$H$7,'Contribution Structures'!D98,IF($B$272='Contribution Structures'!$H$8,'Contribution Structures'!D121,IF($B$272='Contribution Structures'!$H$9,'Contribution Structures'!D144)))))))</f>
        <v>4.4999999999999998E-2</v>
      </c>
      <c r="G277" s="83">
        <f>Input!$L$13</f>
        <v>0</v>
      </c>
      <c r="H277" s="84" t="e">
        <f>(F277*HLOOKUP($B$273,Input!$D$11:$M$15, 3, FALSE))+(G277-HLOOKUP($B$273,Input!$D$11:$M$15, 3, FALSE))</f>
        <v>#N/A</v>
      </c>
      <c r="I277" s="61">
        <f>IF($B$272 ='Contribution Structures'!$H$3,'Contribution Structures'!E6,IF($B$272='Contribution Structures'!$H$4,'Contribution Structures'!E29,IF($B$272='Contribution Structures'!$H$5,'Contribution Structures'!E52,IF($B$272='Contribution Structures'!$H$6,'Contribution Structures'!E75,IF($B$272='Contribution Structures'!$H$7,'Contribution Structures'!E98,IF($B$272='Contribution Structures'!$H$8,'Contribution Structures'!E121,IF($B$272='Contribution Structures'!$H$9,'Contribution Structures'!E144)))))))</f>
        <v>4.4999999999999998E-2</v>
      </c>
      <c r="J277" s="83">
        <f>Input!$L$14</f>
        <v>0</v>
      </c>
      <c r="K277" s="84" t="e">
        <f>(I277*HLOOKUP($B$273,Input!$D$11:$M$15, 4, FALSE))+(J277-HLOOKUP($B$273,Input!$D$11:$M$15, 4, FALSE))</f>
        <v>#N/A</v>
      </c>
      <c r="L277" s="61">
        <f>IF($B$272 ='Contribution Structures'!$H$3,'Contribution Structures'!F6,IF($B$272='Contribution Structures'!$H$4,'Contribution Structures'!F29,IF($B$272='Contribution Structures'!$H$5,'Contribution Structures'!F52,IF($B$272='Contribution Structures'!$H$6,'Contribution Structures'!F75,IF($B$272='Contribution Structures'!$H$7,'Contribution Structures'!F98,IF($B$272='Contribution Structures'!$H$8,'Contribution Structures'!F121,IF($B$272='Contribution Structures'!$H$9,'Contribution Structures'!F144)))))))</f>
        <v>0.04</v>
      </c>
      <c r="M277" s="95">
        <f>Input!$L$15</f>
        <v>0</v>
      </c>
      <c r="N277" s="84" t="e">
        <f>(L277*HLOOKUP($B$273,Input!$D$11:$M$15, 5, FALSE))+(M277-HLOOKUP($B$273,Input!$D$11:$M$15, 5, FALSE))</f>
        <v>#N/A</v>
      </c>
    </row>
    <row r="278" spans="1:14" s="1" customFormat="1" x14ac:dyDescent="0.25">
      <c r="A278" s="115">
        <v>4</v>
      </c>
      <c r="B278" s="60" t="s">
        <v>32</v>
      </c>
      <c r="C278" s="61">
        <f>IF($B$272 ='Contribution Structures'!$H$3,'Contribution Structures'!C7,IF($B$272='Contribution Structures'!$H$4,'Contribution Structures'!C30,IF($B$272='Contribution Structures'!$H$5,'Contribution Structures'!C53,IF($B$272='Contribution Structures'!$H$6,'Contribution Structures'!C76,IF($B$272='Contribution Structures'!$H$7,'Contribution Structures'!C99,IF($B$272='Contribution Structures'!$H$8,'Contribution Structures'!C122,IF($B$272='Contribution Structures'!$H$9,'Contribution Structures'!C145)))))))</f>
        <v>0.1</v>
      </c>
      <c r="D278" s="83">
        <f>Input!$L$12</f>
        <v>0</v>
      </c>
      <c r="E278" s="84" t="e">
        <f>(C278*HLOOKUP($B$273,Input!$D$11:$M$15, 2, FALSE))+(D278-HLOOKUP($B$273,Input!$D$11:$M$15, 2, FALSE))</f>
        <v>#N/A</v>
      </c>
      <c r="F278" s="61">
        <f>IF($B$272='Contribution Structures'!$H$3,'Contribution Structures'!D7,IF($B$272='Contribution Structures'!$H$4,'Contribution Structures'!D30,IF($B$272='Contribution Structures'!$H$5,'Contribution Structures'!D53,IF($B$272='Contribution Structures'!$H$6,'Contribution Structures'!D76,IF($B$272='Contribution Structures'!$H$7,'Contribution Structures'!D99,IF($B$272='Contribution Structures'!$H$8,'Contribution Structures'!D122,IF($B$272='Contribution Structures'!$H$9,'Contribution Structures'!D145)))))))</f>
        <v>0.06</v>
      </c>
      <c r="G278" s="83">
        <f>Input!$L$13</f>
        <v>0</v>
      </c>
      <c r="H278" s="84" t="e">
        <f>(F278*HLOOKUP($B$273,Input!$D$11:$M$15, 3, FALSE))+(G278-HLOOKUP($B$273,Input!$D$11:$M$15, 3, FALSE))</f>
        <v>#N/A</v>
      </c>
      <c r="I278" s="61">
        <f>IF($B$272 ='Contribution Structures'!$H$3,'Contribution Structures'!E7,IF($B$272='Contribution Structures'!$H$4,'Contribution Structures'!E30,IF($B$272='Contribution Structures'!$H$5,'Contribution Structures'!E53,IF($B$272='Contribution Structures'!$H$6,'Contribution Structures'!E76,IF($B$272='Contribution Structures'!$H$7,'Contribution Structures'!E99,IF($B$272='Contribution Structures'!$H$8,'Contribution Structures'!E122,IF($B$272='Contribution Structures'!$H$9,'Contribution Structures'!E145)))))))</f>
        <v>0.06</v>
      </c>
      <c r="J278" s="83">
        <f>Input!$L$14</f>
        <v>0</v>
      </c>
      <c r="K278" s="84" t="e">
        <f>(I278*HLOOKUP($B$273,Input!$D$11:$M$15, 4, FALSE))+(J278-HLOOKUP($B$273,Input!$D$11:$M$15, 4, FALSE))</f>
        <v>#N/A</v>
      </c>
      <c r="L278" s="61">
        <f>IF($B$272 ='Contribution Structures'!$H$3,'Contribution Structures'!F7,IF($B$272='Contribution Structures'!$H$4,'Contribution Structures'!F30,IF($B$272='Contribution Structures'!$H$5,'Contribution Structures'!F53,IF($B$272='Contribution Structures'!$H$6,'Contribution Structures'!F76,IF($B$272='Contribution Structures'!$H$7,'Contribution Structures'!F99,IF($B$272='Contribution Structures'!$H$8,'Contribution Structures'!F122,IF($B$272='Contribution Structures'!$H$9,'Contribution Structures'!F145)))))))</f>
        <v>0.05</v>
      </c>
      <c r="M278" s="95">
        <f>Input!$L$15</f>
        <v>0</v>
      </c>
      <c r="N278" s="84" t="e">
        <f>(L278*HLOOKUP($B$273,Input!$D$11:$M$15, 5, FALSE))+(M278-HLOOKUP($B$273,Input!$D$11:$M$15, 5, FALSE))</f>
        <v>#N/A</v>
      </c>
    </row>
    <row r="279" spans="1:14" s="1" customFormat="1" ht="13.5" customHeight="1" x14ac:dyDescent="0.25">
      <c r="A279" s="115">
        <v>5</v>
      </c>
      <c r="B279" s="60" t="s">
        <v>33</v>
      </c>
      <c r="C279" s="61">
        <f>IF($B$272 ='Contribution Structures'!$H$3,'Contribution Structures'!C8,IF($B$272='Contribution Structures'!$H$4,'Contribution Structures'!C31,IF($B$272='Contribution Structures'!$H$5,'Contribution Structures'!C54,IF($B$272='Contribution Structures'!$H$6,'Contribution Structures'!C77,IF($B$272='Contribution Structures'!$H$7,'Contribution Structures'!C100,IF($B$272='Contribution Structures'!$H$8,'Contribution Structures'!C123,IF($B$272='Contribution Structures'!$H$9,'Contribution Structures'!C146)))))))</f>
        <v>0.11</v>
      </c>
      <c r="D279" s="83">
        <f>Input!$L$12</f>
        <v>0</v>
      </c>
      <c r="E279" s="84" t="e">
        <f>(C279*HLOOKUP($B$273,Input!$D$11:$M$15, 2, FALSE))+(D279-HLOOKUP($B$273,Input!$D$11:$M$15, 2, FALSE))</f>
        <v>#N/A</v>
      </c>
      <c r="F279" s="61">
        <f>IF($B$272='Contribution Structures'!$H$3,'Contribution Structures'!D8,IF($B$272='Contribution Structures'!$H$4,'Contribution Structures'!D31,IF($B$272='Contribution Structures'!$H$5,'Contribution Structures'!D54,IF($B$272='Contribution Structures'!$H$6,'Contribution Structures'!D77,IF($B$272='Contribution Structures'!$H$7,'Contribution Structures'!D100,IF($B$272='Contribution Structures'!$H$8,'Contribution Structures'!D123,IF($B$272='Contribution Structures'!$H$9,'Contribution Structures'!D146)))))))</f>
        <v>7.0000000000000007E-2</v>
      </c>
      <c r="G279" s="83">
        <f>Input!$L$13</f>
        <v>0</v>
      </c>
      <c r="H279" s="84" t="e">
        <f>(F279*HLOOKUP($B$273,Input!$D$11:$M$15, 3, FALSE))+(G279-HLOOKUP($B$273,Input!$D$11:$M$15, 3, FALSE))</f>
        <v>#N/A</v>
      </c>
      <c r="I279" s="61">
        <f>IF($B$272 ='Contribution Structures'!$H$3,'Contribution Structures'!E8,IF($B$272='Contribution Structures'!$H$4,'Contribution Structures'!E31,IF($B$272='Contribution Structures'!$H$5,'Contribution Structures'!E54,IF($B$272='Contribution Structures'!$H$6,'Contribution Structures'!E77,IF($B$272='Contribution Structures'!$H$7,'Contribution Structures'!E100,IF($B$272='Contribution Structures'!$H$8,'Contribution Structures'!E123,IF($B$272='Contribution Structures'!$H$9,'Contribution Structures'!E146)))))))</f>
        <v>7.0000000000000007E-2</v>
      </c>
      <c r="J279" s="83">
        <f>Input!$L$14</f>
        <v>0</v>
      </c>
      <c r="K279" s="84" t="e">
        <f>(I279*HLOOKUP($B$273,Input!$D$11:$M$15, 4, FALSE))+(J279-HLOOKUP($B$273,Input!$D$11:$M$15, 4, FALSE))</f>
        <v>#N/A</v>
      </c>
      <c r="L279" s="61">
        <f>IF($B$272 ='Contribution Structures'!$H$3,'Contribution Structures'!F8,IF($B$272='Contribution Structures'!$H$4,'Contribution Structures'!F31,IF($B$272='Contribution Structures'!$H$5,'Contribution Structures'!F54,IF($B$272='Contribution Structures'!$H$6,'Contribution Structures'!F77,IF($B$272='Contribution Structures'!$H$7,'Contribution Structures'!F100,IF($B$272='Contribution Structures'!$H$8,'Contribution Structures'!F123,IF($B$272='Contribution Structures'!$H$9,'Contribution Structures'!F146)))))))</f>
        <v>0.06</v>
      </c>
      <c r="M279" s="95">
        <f>Input!$L$15</f>
        <v>0</v>
      </c>
      <c r="N279" s="84" t="e">
        <f>(L279*HLOOKUP($B$273,Input!$D$11:$M$15, 5, FALSE))+(M279-HLOOKUP($B$273,Input!$D$11:$M$15, 5, FALSE))</f>
        <v>#N/A</v>
      </c>
    </row>
    <row r="280" spans="1:14" s="1" customFormat="1" ht="13.5" customHeight="1" x14ac:dyDescent="0.25">
      <c r="A280" s="115">
        <v>6</v>
      </c>
      <c r="B280" s="60" t="s">
        <v>34</v>
      </c>
      <c r="C280" s="61">
        <f>IF($B$272 ='Contribution Structures'!$H$3,'Contribution Structures'!C9,IF($B$272='Contribution Structures'!$H$4,'Contribution Structures'!C32,IF($B$272='Contribution Structures'!$H$5,'Contribution Structures'!C55,IF($B$272='Contribution Structures'!$H$6,'Contribution Structures'!C78,IF($B$272='Contribution Structures'!$H$7,'Contribution Structures'!C101,IF($B$272='Contribution Structures'!$H$8,'Contribution Structures'!C124,IF($B$272='Contribution Structures'!$H$9,'Contribution Structures'!C147)))))))</f>
        <v>0.12</v>
      </c>
      <c r="D280" s="83">
        <f>Input!$L$12</f>
        <v>0</v>
      </c>
      <c r="E280" s="84" t="e">
        <f>(C280*HLOOKUP($B$273,Input!$D$11:$M$15, 2, FALSE))+(D280-HLOOKUP($B$273,Input!$D$11:$M$15, 2, FALSE))</f>
        <v>#N/A</v>
      </c>
      <c r="F280" s="61">
        <f>IF($B$272='Contribution Structures'!$H$3,'Contribution Structures'!D9,IF($B$272='Contribution Structures'!$H$4,'Contribution Structures'!D32,IF($B$272='Contribution Structures'!$H$5,'Contribution Structures'!D55,IF($B$272='Contribution Structures'!$H$6,'Contribution Structures'!D78,IF($B$272='Contribution Structures'!$H$7,'Contribution Structures'!D101,IF($B$272='Contribution Structures'!$H$8,'Contribution Structures'!D124,IF($B$272='Contribution Structures'!$H$9,'Contribution Structures'!D147)))))))</f>
        <v>0.08</v>
      </c>
      <c r="G280" s="83">
        <f>Input!$L$13</f>
        <v>0</v>
      </c>
      <c r="H280" s="84" t="e">
        <f>(F280*HLOOKUP($B$273,Input!$D$11:$M$15, 3, FALSE))+(G280-HLOOKUP($B$273,Input!$D$11:$M$15, 3, FALSE))</f>
        <v>#N/A</v>
      </c>
      <c r="I280" s="61">
        <f>IF($B$272 ='Contribution Structures'!$H$3,'Contribution Structures'!E9,IF($B$272='Contribution Structures'!$H$4,'Contribution Structures'!E32,IF($B$272='Contribution Structures'!$H$5,'Contribution Structures'!E55,IF($B$272='Contribution Structures'!$H$6,'Contribution Structures'!E78,IF($B$272='Contribution Structures'!$H$7,'Contribution Structures'!E101,IF($B$272='Contribution Structures'!$H$8,'Contribution Structures'!E124,IF($B$272='Contribution Structures'!$H$9,'Contribution Structures'!E147)))))))</f>
        <v>0.08</v>
      </c>
      <c r="J280" s="83">
        <f>Input!$L$14</f>
        <v>0</v>
      </c>
      <c r="K280" s="84" t="e">
        <f>(I280*HLOOKUP($B$273,Input!$D$11:$M$15, 4, FALSE))+(J280-HLOOKUP($B$273,Input!$D$11:$M$15, 4, FALSE))</f>
        <v>#N/A</v>
      </c>
      <c r="L280" s="61">
        <f>IF($B$272 ='Contribution Structures'!$H$3,'Contribution Structures'!F9,IF($B$272='Contribution Structures'!$H$4,'Contribution Structures'!F32,IF($B$272='Contribution Structures'!$H$5,'Contribution Structures'!F55,IF($B$272='Contribution Structures'!$H$6,'Contribution Structures'!F78,IF($B$272='Contribution Structures'!$H$7,'Contribution Structures'!F101,IF($B$272='Contribution Structures'!$H$8,'Contribution Structures'!F124,IF($B$272='Contribution Structures'!$H$9,'Contribution Structures'!F147)))))))</f>
        <v>7.0000000000000007E-2</v>
      </c>
      <c r="M280" s="95">
        <f>Input!$L$15</f>
        <v>0</v>
      </c>
      <c r="N280" s="84" t="e">
        <f>(L280*HLOOKUP($B$273,Input!$D$11:$M$15, 5, FALSE))+(M280-HLOOKUP($B$273,Input!$D$11:$M$15, 5, FALSE))</f>
        <v>#N/A</v>
      </c>
    </row>
    <row r="281" spans="1:14" s="1" customFormat="1" ht="13.5" customHeight="1" x14ac:dyDescent="0.25">
      <c r="A281" s="115">
        <v>7</v>
      </c>
      <c r="B281" s="60" t="s">
        <v>35</v>
      </c>
      <c r="C281" s="61">
        <f>IF($B$272 ='Contribution Structures'!$H$3,'Contribution Structures'!C10,IF($B$272='Contribution Structures'!$H$4,'Contribution Structures'!C33,IF($B$272='Contribution Structures'!$H$5,'Contribution Structures'!C56,IF($B$272='Contribution Structures'!$H$6,'Contribution Structures'!C79,IF($B$272='Contribution Structures'!$H$7,'Contribution Structures'!C102,IF($B$272='Contribution Structures'!$H$8,'Contribution Structures'!C125,IF($B$272='Contribution Structures'!$H$9,'Contribution Structures'!C148)))))))</f>
        <v>0.14000000000000001</v>
      </c>
      <c r="D281" s="83">
        <f>Input!$L$12</f>
        <v>0</v>
      </c>
      <c r="E281" s="84" t="e">
        <f>(C281*HLOOKUP($B$273,Input!$D$11:$M$15, 2, FALSE))+(D281-HLOOKUP($B$273,Input!$D$11:$M$15, 2, FALSE))</f>
        <v>#N/A</v>
      </c>
      <c r="F281" s="61">
        <f>IF($B$272='Contribution Structures'!$H$3,'Contribution Structures'!D10,IF($B$272='Contribution Structures'!$H$4,'Contribution Structures'!D33,IF($B$272='Contribution Structures'!$H$5,'Contribution Structures'!D56,IF($B$272='Contribution Structures'!$H$6,'Contribution Structures'!D79,IF($B$272='Contribution Structures'!$H$7,'Contribution Structures'!D102,IF($B$272='Contribution Structures'!$H$8,'Contribution Structures'!D125,IF($B$272='Contribution Structures'!$H$9,'Contribution Structures'!D148)))))))</f>
        <v>0.1</v>
      </c>
      <c r="G281" s="83">
        <f>Input!$L$13</f>
        <v>0</v>
      </c>
      <c r="H281" s="84" t="e">
        <f>(F281*HLOOKUP($B$273,Input!$D$11:$M$15, 3, FALSE))+(G281-HLOOKUP($B$273,Input!$D$11:$M$15, 3, FALSE))</f>
        <v>#N/A</v>
      </c>
      <c r="I281" s="61">
        <f>IF($B$272 ='Contribution Structures'!$H$3,'Contribution Structures'!E10,IF($B$272='Contribution Structures'!$H$4,'Contribution Structures'!E33,IF($B$272='Contribution Structures'!$H$5,'Contribution Structures'!E56,IF($B$272='Contribution Structures'!$H$6,'Contribution Structures'!E79,IF($B$272='Contribution Structures'!$H$7,'Contribution Structures'!E102,IF($B$272='Contribution Structures'!$H$8,'Contribution Structures'!E125,IF($B$272='Contribution Structures'!$H$9,'Contribution Structures'!E148)))))))</f>
        <v>0.1</v>
      </c>
      <c r="J281" s="83">
        <f>Input!$L$14</f>
        <v>0</v>
      </c>
      <c r="K281" s="84" t="e">
        <f>(I281*HLOOKUP($B$273,Input!$D$11:$M$15, 4, FALSE))+(J281-HLOOKUP($B$273,Input!$D$11:$M$15, 4, FALSE))</f>
        <v>#N/A</v>
      </c>
      <c r="L281" s="61">
        <f>IF($B$272 ='Contribution Structures'!$H$3,'Contribution Structures'!F10,IF($B$272='Contribution Structures'!$H$4,'Contribution Structures'!F33,IF($B$272='Contribution Structures'!$H$5,'Contribution Structures'!F56,IF($B$272='Contribution Structures'!$H$6,'Contribution Structures'!F79,IF($B$272='Contribution Structures'!$H$7,'Contribution Structures'!F102,IF($B$272='Contribution Structures'!$H$8,'Contribution Structures'!F125,IF($B$272='Contribution Structures'!$H$9,'Contribution Structures'!F148)))))))</f>
        <v>0.09</v>
      </c>
      <c r="M281" s="95">
        <f>Input!$L$15</f>
        <v>0</v>
      </c>
      <c r="N281" s="84" t="e">
        <f>(L281*HLOOKUP($B$273,Input!$D$11:$M$15, 5, FALSE))+(M281-HLOOKUP($B$273,Input!$D$11:$M$15, 5, FALSE))</f>
        <v>#N/A</v>
      </c>
    </row>
    <row r="282" spans="1:14" s="1" customFormat="1" x14ac:dyDescent="0.25">
      <c r="A282" s="115">
        <v>8</v>
      </c>
      <c r="B282" s="60" t="s">
        <v>36</v>
      </c>
      <c r="C282" s="61">
        <f>IF($B$272 ='Contribution Structures'!$H$3,'Contribution Structures'!C11,IF($B$272='Contribution Structures'!$H$4,'Contribution Structures'!C34,IF($B$272='Contribution Structures'!$H$5,'Contribution Structures'!C57,IF($B$272='Contribution Structures'!$H$6,'Contribution Structures'!C80,IF($B$272='Contribution Structures'!$H$7,'Contribution Structures'!C103,IF($B$272='Contribution Structures'!$H$8,'Contribution Structures'!C126,IF($B$272='Contribution Structures'!$H$9,'Contribution Structures'!C149)))))))</f>
        <v>0.2</v>
      </c>
      <c r="D282" s="83">
        <f>Input!$L$12</f>
        <v>0</v>
      </c>
      <c r="E282" s="84" t="e">
        <f>(C282*HLOOKUP($B$273,Input!$D$11:$M$15, 2, FALSE))+(D282-HLOOKUP($B$273,Input!$D$11:$M$15, 2, FALSE))</f>
        <v>#N/A</v>
      </c>
      <c r="F282" s="61">
        <f>IF($B$272='Contribution Structures'!$H$3,'Contribution Structures'!D11,IF($B$272='Contribution Structures'!$H$4,'Contribution Structures'!D34,IF($B$272='Contribution Structures'!$H$5,'Contribution Structures'!D57,IF($B$272='Contribution Structures'!$H$6,'Contribution Structures'!D80,IF($B$272='Contribution Structures'!$H$7,'Contribution Structures'!D103,IF($B$272='Contribution Structures'!$H$8,'Contribution Structures'!D126,IF($B$272='Contribution Structures'!$H$9,'Contribution Structures'!D149)))))))</f>
        <v>0.15</v>
      </c>
      <c r="G282" s="83">
        <f>Input!$L$13</f>
        <v>0</v>
      </c>
      <c r="H282" s="84" t="e">
        <f>(F282*HLOOKUP($B$273,Input!$D$11:$M$15, 3, FALSE))+(G282-HLOOKUP($B$273,Input!$D$11:$M$15, 3, FALSE))</f>
        <v>#N/A</v>
      </c>
      <c r="I282" s="61">
        <f>IF($B$272 ='Contribution Structures'!$H$3,'Contribution Structures'!E11,IF($B$272='Contribution Structures'!$H$4,'Contribution Structures'!E34,IF($B$272='Contribution Structures'!$H$5,'Contribution Structures'!E57,IF($B$272='Contribution Structures'!$H$6,'Contribution Structures'!E80,IF($B$272='Contribution Structures'!$H$7,'Contribution Structures'!E103,IF($B$272='Contribution Structures'!$H$8,'Contribution Structures'!E126,IF($B$272='Contribution Structures'!$H$9,'Contribution Structures'!E149)))))))</f>
        <v>0.15</v>
      </c>
      <c r="J282" s="83">
        <f>Input!$L$14</f>
        <v>0</v>
      </c>
      <c r="K282" s="84" t="e">
        <f>(I282*HLOOKUP($B$273,Input!$D$11:$M$15, 4, FALSE))+(J282-HLOOKUP($B$273,Input!$D$11:$M$15, 4, FALSE))</f>
        <v>#N/A</v>
      </c>
      <c r="L282" s="61">
        <f>IF($B$272 ='Contribution Structures'!$H$3,'Contribution Structures'!F11,IF($B$272='Contribution Structures'!$H$4,'Contribution Structures'!F34,IF($B$272='Contribution Structures'!$H$5,'Contribution Structures'!F57,IF($B$272='Contribution Structures'!$H$6,'Contribution Structures'!F80,IF($B$272='Contribution Structures'!$H$7,'Contribution Structures'!F103,IF($B$272='Contribution Structures'!$H$8,'Contribution Structures'!F126,IF($B$272='Contribution Structures'!$H$9,'Contribution Structures'!F149)))))))</f>
        <v>0.12</v>
      </c>
      <c r="M282" s="95">
        <f>Input!$L$15</f>
        <v>0</v>
      </c>
      <c r="N282" s="84" t="e">
        <f>(L282*HLOOKUP($B$273,Input!$D$11:$M$15, 5, FALSE))+(M282-HLOOKUP($B$273,Input!$D$11:$M$15, 5, FALSE))</f>
        <v>#N/A</v>
      </c>
    </row>
    <row r="283" spans="1:14" s="1" customFormat="1" x14ac:dyDescent="0.25">
      <c r="A283" s="115">
        <v>9</v>
      </c>
      <c r="B283" s="60" t="s">
        <v>37</v>
      </c>
      <c r="C283" s="61">
        <f>IF($B$272 ='Contribution Structures'!$H$3,'Contribution Structures'!C12,IF($B$272='Contribution Structures'!$H$4,'Contribution Structures'!C35,IF($B$272='Contribution Structures'!$H$5,'Contribution Structures'!C58,IF($B$272='Contribution Structures'!$H$6,'Contribution Structures'!C81,IF($B$272='Contribution Structures'!$H$7,'Contribution Structures'!C104,IF($B$272='Contribution Structures'!$H$8,'Contribution Structures'!C127,IF($B$272='Contribution Structures'!$H$9,'Contribution Structures'!C150)))))))</f>
        <v>0.23</v>
      </c>
      <c r="D283" s="83">
        <f>Input!$L$12</f>
        <v>0</v>
      </c>
      <c r="E283" s="84" t="e">
        <f>(C283*HLOOKUP($B$273,Input!$D$11:$M$15, 2, FALSE))+(D283-HLOOKUP($B$273,Input!$D$11:$M$15, 2, FALSE))</f>
        <v>#N/A</v>
      </c>
      <c r="F283" s="61">
        <f>IF($B$272='Contribution Structures'!$H$3,'Contribution Structures'!D12,IF($B$272='Contribution Structures'!$H$4,'Contribution Structures'!D35,IF($B$272='Contribution Structures'!$H$5,'Contribution Structures'!D58,IF($B$272='Contribution Structures'!$H$6,'Contribution Structures'!D81,IF($B$272='Contribution Structures'!$H$7,'Contribution Structures'!D104,IF($B$272='Contribution Structures'!$H$8,'Contribution Structures'!D127,IF($B$272='Contribution Structures'!$H$9,'Contribution Structures'!D150)))))))</f>
        <v>0.17</v>
      </c>
      <c r="G283" s="83">
        <f>Input!$L$13</f>
        <v>0</v>
      </c>
      <c r="H283" s="84" t="e">
        <f>(F283*HLOOKUP($B$273,Input!$D$11:$M$15, 3, FALSE))+(G283-HLOOKUP($B$273,Input!$D$11:$M$15, 3, FALSE))</f>
        <v>#N/A</v>
      </c>
      <c r="I283" s="61">
        <f>IF($B$272 ='Contribution Structures'!$H$3,'Contribution Structures'!E12,IF($B$272='Contribution Structures'!$H$4,'Contribution Structures'!E35,IF($B$272='Contribution Structures'!$H$5,'Contribution Structures'!E58,IF($B$272='Contribution Structures'!$H$6,'Contribution Structures'!E81,IF($B$272='Contribution Structures'!$H$7,'Contribution Structures'!E104,IF($B$272='Contribution Structures'!$H$8,'Contribution Structures'!E127,IF($B$272='Contribution Structures'!$H$9,'Contribution Structures'!E150)))))))</f>
        <v>0.17</v>
      </c>
      <c r="J283" s="83">
        <f>Input!$L$14</f>
        <v>0</v>
      </c>
      <c r="K283" s="84" t="e">
        <f>(I283*HLOOKUP($B$273,Input!$D$11:$M$15, 4, FALSE))+(J283-HLOOKUP($B$273,Input!$D$11:$M$15, 4, FALSE))</f>
        <v>#N/A</v>
      </c>
      <c r="L283" s="61">
        <f>IF($B$272 ='Contribution Structures'!$H$3,'Contribution Structures'!F12,IF($B$272='Contribution Structures'!$H$4,'Contribution Structures'!F35,IF($B$272='Contribution Structures'!$H$5,'Contribution Structures'!F58,IF($B$272='Contribution Structures'!$H$6,'Contribution Structures'!F81,IF($B$272='Contribution Structures'!$H$7,'Contribution Structures'!F104,IF($B$272='Contribution Structures'!$H$8,'Contribution Structures'!F127,IF($B$272='Contribution Structures'!$H$9,'Contribution Structures'!F150)))))))</f>
        <v>0.14000000000000001</v>
      </c>
      <c r="M283" s="95">
        <f>Input!$L$15</f>
        <v>0</v>
      </c>
      <c r="N283" s="84" t="e">
        <f>(L283*HLOOKUP($B$273,Input!$D$11:$M$15, 5, FALSE))+(M283-HLOOKUP($B$273,Input!$D$11:$M$15, 5, FALSE))</f>
        <v>#N/A</v>
      </c>
    </row>
    <row r="284" spans="1:14" s="1" customFormat="1" x14ac:dyDescent="0.25">
      <c r="A284" s="115">
        <v>10</v>
      </c>
      <c r="B284" s="60" t="s">
        <v>38</v>
      </c>
      <c r="C284" s="61">
        <f>IF($B$272 ='Contribution Structures'!$H$3,'Contribution Structures'!C13,IF($B$272='Contribution Structures'!$H$4,'Contribution Structures'!C36,IF($B$272='Contribution Structures'!$H$5,'Contribution Structures'!C59,IF($B$272='Contribution Structures'!$H$6,'Contribution Structures'!C82,IF($B$272='Contribution Structures'!$H$7,'Contribution Structures'!C105,IF($B$272='Contribution Structures'!$H$8,'Contribution Structures'!C128,IF($B$272='Contribution Structures'!$H$9,'Contribution Structures'!C151)))))))</f>
        <v>0.27</v>
      </c>
      <c r="D284" s="83">
        <f>Input!$L$12</f>
        <v>0</v>
      </c>
      <c r="E284" s="84" t="e">
        <f>(C284*HLOOKUP($B$273,Input!$D$11:$M$15, 2, FALSE))+(D284-HLOOKUP($B$273,Input!$D$11:$M$15, 2, FALSE))</f>
        <v>#N/A</v>
      </c>
      <c r="F284" s="61">
        <f>IF($B$272='Contribution Structures'!$H$3,'Contribution Structures'!D13,IF($B$272='Contribution Structures'!$H$4,'Contribution Structures'!D36,IF($B$272='Contribution Structures'!$H$5,'Contribution Structures'!D59,IF($B$272='Contribution Structures'!$H$6,'Contribution Structures'!D82,IF($B$272='Contribution Structures'!$H$7,'Contribution Structures'!D105,IF($B$272='Contribution Structures'!$H$8,'Contribution Structures'!D128,IF($B$272='Contribution Structures'!$H$9,'Contribution Structures'!D151)))))))</f>
        <v>0.21</v>
      </c>
      <c r="G284" s="83">
        <f>Input!$L$13</f>
        <v>0</v>
      </c>
      <c r="H284" s="84" t="e">
        <f>(F284*HLOOKUP($B$273,Input!$D$11:$M$15, 3, FALSE))+(G284-HLOOKUP($B$273,Input!$D$11:$M$15, 3, FALSE))</f>
        <v>#N/A</v>
      </c>
      <c r="I284" s="61">
        <f>IF($B$272 ='Contribution Structures'!$H$3,'Contribution Structures'!E13,IF($B$272='Contribution Structures'!$H$4,'Contribution Structures'!E36,IF($B$272='Contribution Structures'!$H$5,'Contribution Structures'!E59,IF($B$272='Contribution Structures'!$H$6,'Contribution Structures'!E82,IF($B$272='Contribution Structures'!$H$7,'Contribution Structures'!E105,IF($B$272='Contribution Structures'!$H$8,'Contribution Structures'!E128,IF($B$272='Contribution Structures'!$H$9,'Contribution Structures'!E151)))))))</f>
        <v>0.21</v>
      </c>
      <c r="J284" s="83">
        <f>Input!$L$14</f>
        <v>0</v>
      </c>
      <c r="K284" s="84" t="e">
        <f>(I284*HLOOKUP($B$273,Input!$D$11:$M$15, 4, FALSE))+(J284-HLOOKUP($B$273,Input!$D$11:$M$15, 4, FALSE))</f>
        <v>#N/A</v>
      </c>
      <c r="L284" s="61">
        <f>IF($B$272 ='Contribution Structures'!$H$3,'Contribution Structures'!F13,IF($B$272='Contribution Structures'!$H$4,'Contribution Structures'!F36,IF($B$272='Contribution Structures'!$H$5,'Contribution Structures'!F59,IF($B$272='Contribution Structures'!$H$6,'Contribution Structures'!F82,IF($B$272='Contribution Structures'!$H$7,'Contribution Structures'!F105,IF($B$272='Contribution Structures'!$H$8,'Contribution Structures'!F128,IF($B$272='Contribution Structures'!$H$9,'Contribution Structures'!F151)))))))</f>
        <v>0.17</v>
      </c>
      <c r="M284" s="95">
        <f>Input!$L$15</f>
        <v>0</v>
      </c>
      <c r="N284" s="84" t="e">
        <f>(L284*HLOOKUP($B$273,Input!$D$11:$M$15, 5, FALSE))+(M284-HLOOKUP($B$273,Input!$D$11:$M$15, 5, FALSE))</f>
        <v>#N/A</v>
      </c>
    </row>
    <row r="285" spans="1:14" s="1" customFormat="1" x14ac:dyDescent="0.25">
      <c r="A285" s="115">
        <v>11</v>
      </c>
      <c r="B285" s="60" t="s">
        <v>39</v>
      </c>
      <c r="C285" s="61">
        <f>IF($B$272 ='Contribution Structures'!$H$3,'Contribution Structures'!C14,IF($B$272='Contribution Structures'!$H$4,'Contribution Structures'!C37,IF($B$272='Contribution Structures'!$H$5,'Contribution Structures'!C60,IF($B$272='Contribution Structures'!$H$6,'Contribution Structures'!C83,IF($B$272='Contribution Structures'!$H$7,'Contribution Structures'!C106,IF($B$272='Contribution Structures'!$H$8,'Contribution Structures'!C129,IF($B$272='Contribution Structures'!$H$9,'Contribution Structures'!C152)))))))</f>
        <v>0.28999999999999998</v>
      </c>
      <c r="D285" s="83">
        <f>Input!$L$12</f>
        <v>0</v>
      </c>
      <c r="E285" s="84" t="e">
        <f>(C285*HLOOKUP($B$273,Input!$D$11:$M$15, 2, FALSE))+(D285-HLOOKUP($B$273,Input!$D$11:$M$15, 2, FALSE))</f>
        <v>#N/A</v>
      </c>
      <c r="F285" s="61">
        <f>IF($B$272='Contribution Structures'!$H$3,'Contribution Structures'!D14,IF($B$272='Contribution Structures'!$H$4,'Contribution Structures'!D37,IF($B$272='Contribution Structures'!$H$5,'Contribution Structures'!D60,IF($B$272='Contribution Structures'!$H$6,'Contribution Structures'!D83,IF($B$272='Contribution Structures'!$H$7,'Contribution Structures'!D106,IF($B$272='Contribution Structures'!$H$8,'Contribution Structures'!D129,IF($B$272='Contribution Structures'!$H$9,'Contribution Structures'!D152)))))))</f>
        <v>0.23</v>
      </c>
      <c r="G285" s="83">
        <f>Input!$L$13</f>
        <v>0</v>
      </c>
      <c r="H285" s="84" t="e">
        <f>(F285*HLOOKUP($B$273,Input!$D$11:$M$15, 3, FALSE))+(G285-HLOOKUP($B$273,Input!$D$11:$M$15, 3, FALSE))</f>
        <v>#N/A</v>
      </c>
      <c r="I285" s="61">
        <f>IF($B$272 ='Contribution Structures'!$H$3,'Contribution Structures'!E14,IF($B$272='Contribution Structures'!$H$4,'Contribution Structures'!E37,IF($B$272='Contribution Structures'!$H$5,'Contribution Structures'!E60,IF($B$272='Contribution Structures'!$H$6,'Contribution Structures'!E83,IF($B$272='Contribution Structures'!$H$7,'Contribution Structures'!E106,IF($B$272='Contribution Structures'!$H$8,'Contribution Structures'!E129,IF($B$272='Contribution Structures'!$H$9,'Contribution Structures'!E152)))))))</f>
        <v>0.23</v>
      </c>
      <c r="J285" s="83">
        <f>Input!$L$14</f>
        <v>0</v>
      </c>
      <c r="K285" s="84" t="e">
        <f>(I285*HLOOKUP($B$273,Input!$D$11:$M$15, 4, FALSE))+(J285-HLOOKUP($B$273,Input!$D$11:$M$15, 4, FALSE))</f>
        <v>#N/A</v>
      </c>
      <c r="L285" s="61">
        <f>IF($B$272 ='Contribution Structures'!$H$3,'Contribution Structures'!F14,IF($B$272='Contribution Structures'!$H$4,'Contribution Structures'!F37,IF($B$272='Contribution Structures'!$H$5,'Contribution Structures'!F60,IF($B$272='Contribution Structures'!$H$6,'Contribution Structures'!F83,IF($B$272='Contribution Structures'!$H$7,'Contribution Structures'!F106,IF($B$272='Contribution Structures'!$H$8,'Contribution Structures'!F129,IF($B$272='Contribution Structures'!$H$9,'Contribution Structures'!F152)))))))</f>
        <v>0.19</v>
      </c>
      <c r="M285" s="95">
        <f>Input!$L$15</f>
        <v>0</v>
      </c>
      <c r="N285" s="84" t="e">
        <f>(L285*HLOOKUP($B$273,Input!$D$11:$M$15, 5, FALSE))+(M285-HLOOKUP($B$273,Input!$D$11:$M$15, 5, FALSE))</f>
        <v>#N/A</v>
      </c>
    </row>
    <row r="286" spans="1:14" s="1" customFormat="1" x14ac:dyDescent="0.25">
      <c r="A286" s="115">
        <v>12</v>
      </c>
      <c r="B286" s="60" t="s">
        <v>40</v>
      </c>
      <c r="C286" s="61">
        <f>IF($B$272 ='Contribution Structures'!$H$3,'Contribution Structures'!C15,IF($B$272='Contribution Structures'!$H$4,'Contribution Structures'!C38,IF($B$272='Contribution Structures'!$H$5,'Contribution Structures'!C61,IF($B$272='Contribution Structures'!$H$6,'Contribution Structures'!C84,IF($B$272='Contribution Structures'!$H$7,'Contribution Structures'!C107,IF($B$272='Contribution Structures'!$H$8,'Contribution Structures'!C130,IF($B$272='Contribution Structures'!$H$9,'Contribution Structures'!C153)))))))</f>
        <v>0.32</v>
      </c>
      <c r="D286" s="83">
        <f>Input!$L$12</f>
        <v>0</v>
      </c>
      <c r="E286" s="84" t="e">
        <f>(C286*HLOOKUP($B$273,Input!$D$11:$M$15, 2, FALSE))+(D286-HLOOKUP($B$273,Input!$D$11:$M$15, 2, FALSE))</f>
        <v>#N/A</v>
      </c>
      <c r="F286" s="61">
        <f>IF($B$272='Contribution Structures'!$H$3,'Contribution Structures'!D15,IF($B$272='Contribution Structures'!$H$4,'Contribution Structures'!D38,IF($B$272='Contribution Structures'!$H$5,'Contribution Structures'!D61,IF($B$272='Contribution Structures'!$H$6,'Contribution Structures'!D84,IF($B$272='Contribution Structures'!$H$7,'Contribution Structures'!D107,IF($B$272='Contribution Structures'!$H$8,'Contribution Structures'!D130,IF($B$272='Contribution Structures'!$H$9,'Contribution Structures'!D153)))))))</f>
        <v>0.26</v>
      </c>
      <c r="G286" s="83">
        <f>Input!$L$13</f>
        <v>0</v>
      </c>
      <c r="H286" s="84" t="e">
        <f>(F286*HLOOKUP($B$273,Input!$D$11:$M$15, 3, FALSE))+(G286-HLOOKUP($B$273,Input!$D$11:$M$15, 3, FALSE))</f>
        <v>#N/A</v>
      </c>
      <c r="I286" s="61">
        <f>IF($B$272 ='Contribution Structures'!$H$3,'Contribution Structures'!E15,IF($B$272='Contribution Structures'!$H$4,'Contribution Structures'!E38,IF($B$272='Contribution Structures'!$H$5,'Contribution Structures'!E61,IF($B$272='Contribution Structures'!$H$6,'Contribution Structures'!E84,IF($B$272='Contribution Structures'!$H$7,'Contribution Structures'!E107,IF($B$272='Contribution Structures'!$H$8,'Contribution Structures'!E130,IF($B$272='Contribution Structures'!$H$9,'Contribution Structures'!E153)))))))</f>
        <v>0.26</v>
      </c>
      <c r="J286" s="83">
        <f>Input!$L$14</f>
        <v>0</v>
      </c>
      <c r="K286" s="84" t="e">
        <f>(I286*HLOOKUP($B$273,Input!$D$11:$M$15, 4, FALSE))+(J286-HLOOKUP($B$273,Input!$D$11:$M$15, 4, FALSE))</f>
        <v>#N/A</v>
      </c>
      <c r="L286" s="61">
        <f>IF($B$272 ='Contribution Structures'!$H$3,'Contribution Structures'!F15,IF($B$272='Contribution Structures'!$H$4,'Contribution Structures'!F38,IF($B$272='Contribution Structures'!$H$5,'Contribution Structures'!F61,IF($B$272='Contribution Structures'!$H$6,'Contribution Structures'!F84,IF($B$272='Contribution Structures'!$H$7,'Contribution Structures'!F107,IF($B$272='Contribution Structures'!$H$8,'Contribution Structures'!F130,IF($B$272='Contribution Structures'!$H$9,'Contribution Structures'!F153)))))))</f>
        <v>0.22</v>
      </c>
      <c r="M286" s="95">
        <f>Input!$L$15</f>
        <v>0</v>
      </c>
      <c r="N286" s="84" t="e">
        <f>(L286*HLOOKUP($B$273,Input!$D$11:$M$15, 5, FALSE))+(M286-HLOOKUP($B$273,Input!$D$11:$M$15, 5, FALSE))</f>
        <v>#N/A</v>
      </c>
    </row>
    <row r="287" spans="1:14" s="1" customFormat="1" x14ac:dyDescent="0.25">
      <c r="A287" s="115">
        <v>13</v>
      </c>
      <c r="B287" s="60" t="s">
        <v>41</v>
      </c>
      <c r="C287" s="61">
        <f>IF($B$272 ='Contribution Structures'!$H$3,'Contribution Structures'!C16,IF($B$272='Contribution Structures'!$H$4,'Contribution Structures'!C39,IF($B$272='Contribution Structures'!$H$5,'Contribution Structures'!C62,IF($B$272='Contribution Structures'!$H$6,'Contribution Structures'!C85,IF($B$272='Contribution Structures'!$H$7,'Contribution Structures'!C108,IF($B$272='Contribution Structures'!$H$8,'Contribution Structures'!C131,IF($B$272='Contribution Structures'!$H$9,'Contribution Structures'!C154)))))))</f>
        <v>0.33</v>
      </c>
      <c r="D287" s="83">
        <f>Input!$L$12</f>
        <v>0</v>
      </c>
      <c r="E287" s="84" t="e">
        <f>(C287*HLOOKUP($B$273,Input!$D$11:$M$15, 2, FALSE))+(D287-HLOOKUP($B$273,Input!$D$11:$M$15, 2, FALSE))</f>
        <v>#N/A</v>
      </c>
      <c r="F287" s="61">
        <f>IF($B$272='Contribution Structures'!$H$3,'Contribution Structures'!D16,IF($B$272='Contribution Structures'!$H$4,'Contribution Structures'!D39,IF($B$272='Contribution Structures'!$H$5,'Contribution Structures'!D62,IF($B$272='Contribution Structures'!$H$6,'Contribution Structures'!D85,IF($B$272='Contribution Structures'!$H$7,'Contribution Structures'!D108,IF($B$272='Contribution Structures'!$H$8,'Contribution Structures'!D131,IF($B$272='Contribution Structures'!$H$9,'Contribution Structures'!D154)))))))</f>
        <v>0.27</v>
      </c>
      <c r="G287" s="83">
        <f>Input!$L$13</f>
        <v>0</v>
      </c>
      <c r="H287" s="84" t="e">
        <f>(F287*HLOOKUP($B$273,Input!$D$11:$M$15, 3, FALSE))+(G287-HLOOKUP($B$273,Input!$D$11:$M$15, 3, FALSE))</f>
        <v>#N/A</v>
      </c>
      <c r="I287" s="61">
        <f>IF($B$272 ='Contribution Structures'!$H$3,'Contribution Structures'!E16,IF($B$272='Contribution Structures'!$H$4,'Contribution Structures'!E39,IF($B$272='Contribution Structures'!$H$5,'Contribution Structures'!E62,IF($B$272='Contribution Structures'!$H$6,'Contribution Structures'!E85,IF($B$272='Contribution Structures'!$H$7,'Contribution Structures'!E108,IF($B$272='Contribution Structures'!$H$8,'Contribution Structures'!E131,IF($B$272='Contribution Structures'!$H$9,'Contribution Structures'!E154)))))))</f>
        <v>0.27</v>
      </c>
      <c r="J287" s="83">
        <f>Input!$L$14</f>
        <v>0</v>
      </c>
      <c r="K287" s="84" t="e">
        <f>(I287*HLOOKUP($B$273,Input!$D$11:$M$15, 4, FALSE))+(J287-HLOOKUP($B$273,Input!$D$11:$M$15, 4, FALSE))</f>
        <v>#N/A</v>
      </c>
      <c r="L287" s="61">
        <f>IF($B$272 ='Contribution Structures'!$H$3,'Contribution Structures'!F16,IF($B$272='Contribution Structures'!$H$4,'Contribution Structures'!F39,IF($B$272='Contribution Structures'!$H$5,'Contribution Structures'!F62,IF($B$272='Contribution Structures'!$H$6,'Contribution Structures'!F85,IF($B$272='Contribution Structures'!$H$7,'Contribution Structures'!F108,IF($B$272='Contribution Structures'!$H$8,'Contribution Structures'!F131,IF($B$272='Contribution Structures'!$H$9,'Contribution Structures'!F154)))))))</f>
        <v>0.23</v>
      </c>
      <c r="M287" s="95">
        <f>Input!$L$15</f>
        <v>0</v>
      </c>
      <c r="N287" s="84" t="e">
        <f>(L287*HLOOKUP($B$273,Input!$D$11:$M$15, 5, FALSE))+(M287-HLOOKUP($B$273,Input!$D$11:$M$15, 5, FALSE))</f>
        <v>#N/A</v>
      </c>
    </row>
    <row r="288" spans="1:14" s="1" customFormat="1" x14ac:dyDescent="0.25">
      <c r="A288" s="115">
        <v>14</v>
      </c>
      <c r="B288" s="60" t="s">
        <v>42</v>
      </c>
      <c r="C288" s="61">
        <f>IF($B$272 ='Contribution Structures'!$H$3,'Contribution Structures'!C17,IF($B$272='Contribution Structures'!$H$4,'Contribution Structures'!C40,IF($B$272='Contribution Structures'!$H$5,'Contribution Structures'!C63,IF($B$272='Contribution Structures'!$H$6,'Contribution Structures'!C86,IF($B$272='Contribution Structures'!$H$7,'Contribution Structures'!C109,IF($B$272='Contribution Structures'!$H$8,'Contribution Structures'!C132,IF($B$272='Contribution Structures'!$H$9,'Contribution Structures'!C155)))))))</f>
        <v>0.34</v>
      </c>
      <c r="D288" s="83">
        <f>Input!$L$12</f>
        <v>0</v>
      </c>
      <c r="E288" s="84" t="e">
        <f>(C288*HLOOKUP($B$273,Input!$D$11:$M$15, 2, FALSE))+(D288-HLOOKUP($B$273,Input!$D$11:$M$15, 2, FALSE))</f>
        <v>#N/A</v>
      </c>
      <c r="F288" s="61">
        <f>IF($B$272='Contribution Structures'!$H$3,'Contribution Structures'!D17,IF($B$272='Contribution Structures'!$H$4,'Contribution Structures'!D40,IF($B$272='Contribution Structures'!$H$5,'Contribution Structures'!D63,IF($B$272='Contribution Structures'!$H$6,'Contribution Structures'!D86,IF($B$272='Contribution Structures'!$H$7,'Contribution Structures'!D109,IF($B$272='Contribution Structures'!$H$8,'Contribution Structures'!D132,IF($B$272='Contribution Structures'!$H$9,'Contribution Structures'!D155)))))))</f>
        <v>0.28000000000000003</v>
      </c>
      <c r="G288" s="83">
        <f>Input!$L$13</f>
        <v>0</v>
      </c>
      <c r="H288" s="84" t="e">
        <f>(F288*HLOOKUP($B$273,Input!$D$11:$M$15, 3, FALSE))+(G288-HLOOKUP($B$273,Input!$D$11:$M$15, 3, FALSE))</f>
        <v>#N/A</v>
      </c>
      <c r="I288" s="61">
        <f>IF($B$272 ='Contribution Structures'!$H$3,'Contribution Structures'!E17,IF($B$272='Contribution Structures'!$H$4,'Contribution Structures'!E40,IF($B$272='Contribution Structures'!$H$5,'Contribution Structures'!E63,IF($B$272='Contribution Structures'!$H$6,'Contribution Structures'!E86,IF($B$272='Contribution Structures'!$H$7,'Contribution Structures'!E109,IF($B$272='Contribution Structures'!$H$8,'Contribution Structures'!E132,IF($B$272='Contribution Structures'!$H$9,'Contribution Structures'!E155)))))))</f>
        <v>0.28000000000000003</v>
      </c>
      <c r="J288" s="83">
        <f>Input!$L$14</f>
        <v>0</v>
      </c>
      <c r="K288" s="84" t="e">
        <f>(I288*HLOOKUP($B$273,Input!$D$11:$M$15, 4, FALSE))+(J288-HLOOKUP($B$273,Input!$D$11:$M$15, 4, FALSE))</f>
        <v>#N/A</v>
      </c>
      <c r="L288" s="61">
        <f>IF($B$272 ='Contribution Structures'!$H$3,'Contribution Structures'!F17,IF($B$272='Contribution Structures'!$H$4,'Contribution Structures'!F40,IF($B$272='Contribution Structures'!$H$5,'Contribution Structures'!F63,IF($B$272='Contribution Structures'!$H$6,'Contribution Structures'!F86,IF($B$272='Contribution Structures'!$H$7,'Contribution Structures'!F109,IF($B$272='Contribution Structures'!$H$8,'Contribution Structures'!F132,IF($B$272='Contribution Structures'!$H$9,'Contribution Structures'!F155)))))))</f>
        <v>0.24</v>
      </c>
      <c r="M288" s="95">
        <f>Input!$L$15</f>
        <v>0</v>
      </c>
      <c r="N288" s="84" t="e">
        <f>(L288*HLOOKUP($B$273,Input!$D$11:$M$15, 5, FALSE))+(M288-HLOOKUP($B$273,Input!$D$11:$M$15, 5, FALSE))</f>
        <v>#N/A</v>
      </c>
    </row>
    <row r="289" spans="1:14" s="1" customFormat="1" x14ac:dyDescent="0.25">
      <c r="A289" s="115">
        <v>15</v>
      </c>
      <c r="B289" s="60" t="s">
        <v>43</v>
      </c>
      <c r="C289" s="61">
        <f>IF($B$272 ='Contribution Structures'!$H$3,'Contribution Structures'!C18,IF($B$272='Contribution Structures'!$H$4,'Contribution Structures'!C41,IF($B$272='Contribution Structures'!$H$5,'Contribution Structures'!C64,IF($B$272='Contribution Structures'!$H$6,'Contribution Structures'!C87,IF($B$272='Contribution Structures'!$H$7,'Contribution Structures'!C110,IF($B$272='Contribution Structures'!$H$8,'Contribution Structures'!C133,IF($B$272='Contribution Structures'!$H$9,'Contribution Structures'!C156)))))))</f>
        <v>0.34</v>
      </c>
      <c r="D289" s="83">
        <f>Input!$L$12</f>
        <v>0</v>
      </c>
      <c r="E289" s="84" t="e">
        <f>(C289*HLOOKUP($B$273,Input!$D$11:$M$15, 2, FALSE))+(D289-HLOOKUP($B$273,Input!$D$11:$M$15, 2, FALSE))</f>
        <v>#N/A</v>
      </c>
      <c r="F289" s="61">
        <f>IF($B$272='Contribution Structures'!$H$3,'Contribution Structures'!D18,IF($B$272='Contribution Structures'!$H$4,'Contribution Structures'!D41,IF($B$272='Contribution Structures'!$H$5,'Contribution Structures'!D64,IF($B$272='Contribution Structures'!$H$6,'Contribution Structures'!D87,IF($B$272='Contribution Structures'!$H$7,'Contribution Structures'!D110,IF($B$272='Contribution Structures'!$H$8,'Contribution Structures'!D133,IF($B$272='Contribution Structures'!$H$9,'Contribution Structures'!D156)))))))</f>
        <v>0.3</v>
      </c>
      <c r="G289" s="83">
        <f>Input!$L$13</f>
        <v>0</v>
      </c>
      <c r="H289" s="84" t="e">
        <f>(F289*HLOOKUP($B$273,Input!$D$11:$M$15, 3, FALSE))+(G289-HLOOKUP($B$273,Input!$D$11:$M$15, 3, FALSE))</f>
        <v>#N/A</v>
      </c>
      <c r="I289" s="61">
        <f>IF($B$272 ='Contribution Structures'!$H$3,'Contribution Structures'!E18,IF($B$272='Contribution Structures'!$H$4,'Contribution Structures'!E41,IF($B$272='Contribution Structures'!$H$5,'Contribution Structures'!E64,IF($B$272='Contribution Structures'!$H$6,'Contribution Structures'!E87,IF($B$272='Contribution Structures'!$H$7,'Contribution Structures'!E110,IF($B$272='Contribution Structures'!$H$8,'Contribution Structures'!E133,IF($B$272='Contribution Structures'!$H$9,'Contribution Structures'!E156)))))))</f>
        <v>0.3</v>
      </c>
      <c r="J289" s="83">
        <f>Input!$L$14</f>
        <v>0</v>
      </c>
      <c r="K289" s="84" t="e">
        <f>(I289*HLOOKUP($B$273,Input!$D$11:$M$15, 4, FALSE))+(J289-HLOOKUP($B$273,Input!$D$11:$M$15, 4, FALSE))</f>
        <v>#N/A</v>
      </c>
      <c r="L289" s="61">
        <f>IF($B$272 ='Contribution Structures'!$H$3,'Contribution Structures'!F18,IF($B$272='Contribution Structures'!$H$4,'Contribution Structures'!F41,IF($B$272='Contribution Structures'!$H$5,'Contribution Structures'!F64,IF($B$272='Contribution Structures'!$H$6,'Contribution Structures'!F87,IF($B$272='Contribution Structures'!$H$7,'Contribution Structures'!F110,IF($B$272='Contribution Structures'!$H$8,'Contribution Structures'!F133,IF($B$272='Contribution Structures'!$H$9,'Contribution Structures'!F156)))))))</f>
        <v>0.26</v>
      </c>
      <c r="M289" s="95">
        <f>Input!$L$15</f>
        <v>0</v>
      </c>
      <c r="N289" s="84" t="e">
        <f>(L289*HLOOKUP($B$273,Input!$D$11:$M$15, 5, FALSE))+(M289-HLOOKUP($B$273,Input!$D$11:$M$15, 5, FALSE))</f>
        <v>#N/A</v>
      </c>
    </row>
    <row r="290" spans="1:14" s="1" customFormat="1" x14ac:dyDescent="0.25">
      <c r="A290" s="115">
        <v>16</v>
      </c>
      <c r="B290" s="62" t="s">
        <v>44</v>
      </c>
      <c r="C290" s="61">
        <f>IF($B$272 ='Contribution Structures'!$H$3,'Contribution Structures'!C19,IF($B$272='Contribution Structures'!$H$4,'Contribution Structures'!C42,IF($B$272='Contribution Structures'!$H$5,'Contribution Structures'!C65,IF($B$272='Contribution Structures'!$H$6,'Contribution Structures'!C88,IF($B$272='Contribution Structures'!$H$7,'Contribution Structures'!C111,IF($B$272='Contribution Structures'!$H$8,'Contribution Structures'!C134,IF($B$272='Contribution Structures'!$H$9,'Contribution Structures'!C157)))))))</f>
        <v>0.34</v>
      </c>
      <c r="D290" s="83">
        <f>Input!$L$12</f>
        <v>0</v>
      </c>
      <c r="E290" s="84" t="e">
        <f>(C290*HLOOKUP($B$273,Input!$D$11:$M$15, 2, FALSE))+(D290-HLOOKUP($B$273,Input!$D$11:$M$15, 2, FALSE))</f>
        <v>#N/A</v>
      </c>
      <c r="F290" s="61">
        <f>IF($B$272='Contribution Structures'!$H$3,'Contribution Structures'!D19,IF($B$272='Contribution Structures'!$H$4,'Contribution Structures'!D42,IF($B$272='Contribution Structures'!$H$5,'Contribution Structures'!D65,IF($B$272='Contribution Structures'!$H$6,'Contribution Structures'!D88,IF($B$272='Contribution Structures'!$H$7,'Contribution Structures'!D111,IF($B$272='Contribution Structures'!$H$8,'Contribution Structures'!D134,IF($B$272='Contribution Structures'!$H$9,'Contribution Structures'!D157)))))))</f>
        <v>0.3</v>
      </c>
      <c r="G290" s="83">
        <f>Input!$L$13</f>
        <v>0</v>
      </c>
      <c r="H290" s="84" t="e">
        <f>(F290*HLOOKUP($B$273,Input!$D$11:$M$15, 3, FALSE))+(G290-HLOOKUP($B$273,Input!$D$11:$M$15, 3, FALSE))</f>
        <v>#N/A</v>
      </c>
      <c r="I290" s="61">
        <f>IF($B$272 ='Contribution Structures'!$H$3,'Contribution Structures'!E19,IF($B$272='Contribution Structures'!$H$4,'Contribution Structures'!E42,IF($B$272='Contribution Structures'!$H$5,'Contribution Structures'!E65,IF($B$272='Contribution Structures'!$H$6,'Contribution Structures'!E88,IF($B$272='Contribution Structures'!$H$7,'Contribution Structures'!E111,IF($B$272='Contribution Structures'!$H$8,'Contribution Structures'!E134,IF($B$272='Contribution Structures'!$H$9,'Contribution Structures'!E157)))))))</f>
        <v>0.3</v>
      </c>
      <c r="J290" s="83">
        <f>Input!$L$14</f>
        <v>0</v>
      </c>
      <c r="K290" s="84" t="e">
        <f>(I290*HLOOKUP($B$273,Input!$D$11:$M$15, 4, FALSE))+(J290-HLOOKUP($B$273,Input!$D$11:$M$15, 4, FALSE))</f>
        <v>#N/A</v>
      </c>
      <c r="L290" s="61">
        <f>IF($B$272 ='Contribution Structures'!$H$3,'Contribution Structures'!F19,IF($B$272='Contribution Structures'!$H$4,'Contribution Structures'!F42,IF($B$272='Contribution Structures'!$H$5,'Contribution Structures'!F65,IF($B$272='Contribution Structures'!$H$6,'Contribution Structures'!F88,IF($B$272='Contribution Structures'!$H$7,'Contribution Structures'!F111,IF($B$272='Contribution Structures'!$H$8,'Contribution Structures'!F134,IF($B$272='Contribution Structures'!$H$9,'Contribution Structures'!F157)))))))</f>
        <v>0.28000000000000003</v>
      </c>
      <c r="M290" s="95">
        <f>Input!$L$15</f>
        <v>0</v>
      </c>
      <c r="N290" s="84" t="e">
        <f>(L290*HLOOKUP($B$273,Input!$D$11:$M$15, 5, FALSE))+(M290-HLOOKUP($B$273,Input!$D$11:$M$15, 5, FALSE))</f>
        <v>#N/A</v>
      </c>
    </row>
    <row r="291" spans="1:14" s="1" customFormat="1" x14ac:dyDescent="0.25">
      <c r="A291" s="115">
        <v>17</v>
      </c>
      <c r="B291" s="60" t="s">
        <v>45</v>
      </c>
      <c r="C291" s="61">
        <f>IF($B$272 ='Contribution Structures'!$H$3,'Contribution Structures'!C20,IF($B$272='Contribution Structures'!$H$4,'Contribution Structures'!C43,IF($B$272='Contribution Structures'!$H$5,'Contribution Structures'!C66,IF($B$272='Contribution Structures'!$H$6,'Contribution Structures'!C89,IF($B$272='Contribution Structures'!$H$7,'Contribution Structures'!C112,IF($B$272='Contribution Structures'!$H$8,'Contribution Structures'!C135,IF($B$272='Contribution Structures'!$H$9,'Contribution Structures'!C158)))))))</f>
        <v>0.35</v>
      </c>
      <c r="D291" s="83">
        <f>Input!$L$12</f>
        <v>0</v>
      </c>
      <c r="E291" s="84" t="e">
        <f>(C291*HLOOKUP($B$273,Input!$D$11:$M$15, 2, FALSE))+(D291-HLOOKUP($B$273,Input!$D$11:$M$15, 2, FALSE))</f>
        <v>#N/A</v>
      </c>
      <c r="F291" s="61">
        <f>IF($B$272='Contribution Structures'!$H$3,'Contribution Structures'!D20,IF($B$272='Contribution Structures'!$H$4,'Contribution Structures'!D43,IF($B$272='Contribution Structures'!$H$5,'Contribution Structures'!D66,IF($B$272='Contribution Structures'!$H$6,'Contribution Structures'!D89,IF($B$272='Contribution Structures'!$H$7,'Contribution Structures'!D112,IF($B$272='Contribution Structures'!$H$8,'Contribution Structures'!D135,IF($B$272='Contribution Structures'!$H$9,'Contribution Structures'!D158)))))))</f>
        <v>0.3</v>
      </c>
      <c r="G291" s="83">
        <f>Input!$L$13</f>
        <v>0</v>
      </c>
      <c r="H291" s="84" t="e">
        <f>(F291*HLOOKUP($B$273,Input!$D$11:$M$15, 3, FALSE))+(G291-HLOOKUP($B$273,Input!$D$11:$M$15, 3, FALSE))</f>
        <v>#N/A</v>
      </c>
      <c r="I291" s="61">
        <f>IF($B$272 ='Contribution Structures'!$H$3,'Contribution Structures'!E20,IF($B$272='Contribution Structures'!$H$4,'Contribution Structures'!E43,IF($B$272='Contribution Structures'!$H$5,'Contribution Structures'!E66,IF($B$272='Contribution Structures'!$H$6,'Contribution Structures'!E89,IF($B$272='Contribution Structures'!$H$7,'Contribution Structures'!E112,IF($B$272='Contribution Structures'!$H$8,'Contribution Structures'!E135,IF($B$272='Contribution Structures'!$H$9,'Contribution Structures'!E158)))))))</f>
        <v>0.3</v>
      </c>
      <c r="J291" s="83">
        <f>Input!$L$14</f>
        <v>0</v>
      </c>
      <c r="K291" s="84" t="e">
        <f>(I291*HLOOKUP($B$273,Input!$D$11:$M$15, 4, FALSE))+(J291-HLOOKUP($B$273,Input!$D$11:$M$15, 4, FALSE))</f>
        <v>#N/A</v>
      </c>
      <c r="L291" s="61">
        <f>IF($B$272 ='Contribution Structures'!$H$3,'Contribution Structures'!F20,IF($B$272='Contribution Structures'!$H$4,'Contribution Structures'!F43,IF($B$272='Contribution Structures'!$H$5,'Contribution Structures'!F66,IF($B$272='Contribution Structures'!$H$6,'Contribution Structures'!F89,IF($B$272='Contribution Structures'!$H$7,'Contribution Structures'!F112,IF($B$272='Contribution Structures'!$H$8,'Contribution Structures'!F135,IF($B$272='Contribution Structures'!$H$9,'Contribution Structures'!F158)))))))</f>
        <v>0.28999999999999998</v>
      </c>
      <c r="M291" s="95">
        <f>Input!$L$15</f>
        <v>0</v>
      </c>
      <c r="N291" s="84" t="e">
        <f>(L291*HLOOKUP($B$273,Input!$D$11:$M$15, 5, FALSE))+(M291-HLOOKUP($B$273,Input!$D$11:$M$15, 5, FALSE))</f>
        <v>#N/A</v>
      </c>
    </row>
    <row r="292" spans="1:14" s="1" customFormat="1" x14ac:dyDescent="0.25">
      <c r="A292" s="115">
        <v>18</v>
      </c>
      <c r="B292" s="60" t="s">
        <v>46</v>
      </c>
      <c r="C292" s="61">
        <f>IF($B$272 ='Contribution Structures'!$H$3,'Contribution Structures'!C21,IF($B$272='Contribution Structures'!$H$4,'Contribution Structures'!C44,IF($B$272='Contribution Structures'!$H$5,'Contribution Structures'!C67,IF($B$272='Contribution Structures'!$H$6,'Contribution Structures'!C90,IF($B$272='Contribution Structures'!$H$7,'Contribution Structures'!C113,IF($B$272='Contribution Structures'!$H$8,'Contribution Structures'!C136,IF($B$272='Contribution Structures'!$H$9,'Contribution Structures'!C159)))))))</f>
        <v>0.35</v>
      </c>
      <c r="D292" s="83">
        <f>Input!$L$12</f>
        <v>0</v>
      </c>
      <c r="E292" s="84" t="e">
        <f>(C292*HLOOKUP($B$273,Input!$D$11:$M$15, 2, FALSE))+(D292-HLOOKUP($B$273,Input!$D$11:$M$15, 2, FALSE))</f>
        <v>#N/A</v>
      </c>
      <c r="F292" s="61">
        <f>IF($B$272='Contribution Structures'!$H$3,'Contribution Structures'!D21,IF($B$272='Contribution Structures'!$H$4,'Contribution Structures'!D44,IF($B$272='Contribution Structures'!$H$5,'Contribution Structures'!D67,IF($B$272='Contribution Structures'!$H$6,'Contribution Structures'!D90,IF($B$272='Contribution Structures'!$H$7,'Contribution Structures'!D113,IF($B$272='Contribution Structures'!$H$8,'Contribution Structures'!D136,IF($B$272='Contribution Structures'!$H$9,'Contribution Structures'!D159)))))))</f>
        <v>0.35</v>
      </c>
      <c r="G292" s="83">
        <f>Input!$L$13</f>
        <v>0</v>
      </c>
      <c r="H292" s="84" t="e">
        <f>(F292*HLOOKUP($B$273,Input!$D$11:$M$15, 3, FALSE))+(G292-HLOOKUP($B$273,Input!$D$11:$M$15, 3, FALSE))</f>
        <v>#N/A</v>
      </c>
      <c r="I292" s="61">
        <f>IF($B$272 ='Contribution Structures'!$H$3,'Contribution Structures'!E21,IF($B$272='Contribution Structures'!$H$4,'Contribution Structures'!E44,IF($B$272='Contribution Structures'!$H$5,'Contribution Structures'!E67,IF($B$272='Contribution Structures'!$H$6,'Contribution Structures'!E90,IF($B$272='Contribution Structures'!$H$7,'Contribution Structures'!E113,IF($B$272='Contribution Structures'!$H$8,'Contribution Structures'!E136,IF($B$272='Contribution Structures'!$H$9,'Contribution Structures'!E159)))))))</f>
        <v>0.35</v>
      </c>
      <c r="J292" s="83">
        <f>Input!$L$14</f>
        <v>0</v>
      </c>
      <c r="K292" s="84" t="e">
        <f>(I292*HLOOKUP($B$273,Input!$D$11:$M$15, 4, FALSE))+(J292-HLOOKUP($B$273,Input!$D$11:$M$15, 4, FALSE))</f>
        <v>#N/A</v>
      </c>
      <c r="L292" s="61">
        <f>IF($B$272 ='Contribution Structures'!$H$3,'Contribution Structures'!F21,IF($B$272='Contribution Structures'!$H$4,'Contribution Structures'!F44,IF($B$272='Contribution Structures'!$H$5,'Contribution Structures'!F67,IF($B$272='Contribution Structures'!$H$6,'Contribution Structures'!F90,IF($B$272='Contribution Structures'!$H$7,'Contribution Structures'!F113,IF($B$272='Contribution Structures'!$H$8,'Contribution Structures'!F136,IF($B$272='Contribution Structures'!$H$9,'Contribution Structures'!F159)))))))</f>
        <v>0.32</v>
      </c>
      <c r="M292" s="95">
        <f>Input!$L$15</f>
        <v>0</v>
      </c>
      <c r="N292" s="84" t="e">
        <f>(L292*HLOOKUP($B$273,Input!$D$11:$M$15, 5, FALSE))+(M292-HLOOKUP($B$273,Input!$D$11:$M$15, 5, FALSE))</f>
        <v>#N/A</v>
      </c>
    </row>
    <row r="293" spans="1:14" s="1" customFormat="1" x14ac:dyDescent="0.25">
      <c r="A293" s="115">
        <v>19</v>
      </c>
      <c r="B293" s="60" t="s">
        <v>47</v>
      </c>
      <c r="C293" s="61">
        <f>IF($B$272 ='Contribution Structures'!$H$3,'Contribution Structures'!C22,IF($B$272='Contribution Structures'!$H$4,'Contribution Structures'!C45,IF($B$272='Contribution Structures'!$H$5,'Contribution Structures'!C68,IF($B$272='Contribution Structures'!$H$6,'Contribution Structures'!C91,IF($B$272='Contribution Structures'!$H$7,'Contribution Structures'!C114,IF($B$272='Contribution Structures'!$H$8,'Contribution Structures'!C137,IF($B$272='Contribution Structures'!$H$9,'Contribution Structures'!C160)))))))</f>
        <v>0.35</v>
      </c>
      <c r="D293" s="83">
        <f>Input!$L$12</f>
        <v>0</v>
      </c>
      <c r="E293" s="84" t="e">
        <f>(C293*HLOOKUP($B$273,Input!$D$11:$M$15, 2, FALSE))+(D293-HLOOKUP($B$273,Input!$D$11:$M$15, 2, FALSE))</f>
        <v>#N/A</v>
      </c>
      <c r="F293" s="61">
        <f>IF($B$272='Contribution Structures'!$H$3,'Contribution Structures'!D22,IF($B$272='Contribution Structures'!$H$4,'Contribution Structures'!D45,IF($B$272='Contribution Structures'!$H$5,'Contribution Structures'!D68,IF($B$272='Contribution Structures'!$H$6,'Contribution Structures'!D91,IF($B$272='Contribution Structures'!$H$7,'Contribution Structures'!D114,IF($B$272='Contribution Structures'!$H$8,'Contribution Structures'!D137,IF($B$272='Contribution Structures'!$H$9,'Contribution Structures'!D160)))))))</f>
        <v>0.35</v>
      </c>
      <c r="G293" s="83">
        <f>Input!$L$13</f>
        <v>0</v>
      </c>
      <c r="H293" s="84" t="e">
        <f>(F293*HLOOKUP($B$273,Input!$D$11:$M$15, 3, FALSE))+(G293-HLOOKUP($B$273,Input!$D$11:$M$15, 3, FALSE))</f>
        <v>#N/A</v>
      </c>
      <c r="I293" s="61">
        <f>IF($B$272 ='Contribution Structures'!$H$3,'Contribution Structures'!E22,IF($B$272='Contribution Structures'!$H$4,'Contribution Structures'!E45,IF($B$272='Contribution Structures'!$H$5,'Contribution Structures'!E68,IF($B$272='Contribution Structures'!$H$6,'Contribution Structures'!E91,IF($B$272='Contribution Structures'!$H$7,'Contribution Structures'!E114,IF($B$272='Contribution Structures'!$H$8,'Contribution Structures'!E137,IF($B$272='Contribution Structures'!$H$9,'Contribution Structures'!E160)))))))</f>
        <v>0.35</v>
      </c>
      <c r="J293" s="83">
        <f>Input!$L$14</f>
        <v>0</v>
      </c>
      <c r="K293" s="84" t="e">
        <f>(I293*HLOOKUP($B$273,Input!$D$11:$M$15, 4, FALSE))+(J293-HLOOKUP($B$273,Input!$D$11:$M$15, 4, FALSE))</f>
        <v>#N/A</v>
      </c>
      <c r="L293" s="61">
        <f>IF($B$272 ='Contribution Structures'!$H$3,'Contribution Structures'!F22,IF($B$272='Contribution Structures'!$H$4,'Contribution Structures'!F45,IF($B$272='Contribution Structures'!$H$5,'Contribution Structures'!F68,IF($B$272='Contribution Structures'!$H$6,'Contribution Structures'!F91,IF($B$272='Contribution Structures'!$H$7,'Contribution Structures'!F114,IF($B$272='Contribution Structures'!$H$8,'Contribution Structures'!F137,IF($B$272='Contribution Structures'!$H$9,'Contribution Structures'!F160)))))))</f>
        <v>0.32</v>
      </c>
      <c r="M293" s="95">
        <f>Input!$L$15</f>
        <v>0</v>
      </c>
      <c r="N293" s="84" t="e">
        <f>(L293*HLOOKUP($B$273,Input!$D$11:$M$15, 5, FALSE))+(M293-HLOOKUP($B$273,Input!$D$11:$M$15, 5, FALSE))</f>
        <v>#N/A</v>
      </c>
    </row>
    <row r="294" spans="1:14" s="1" customFormat="1" ht="15.75" thickBot="1" x14ac:dyDescent="0.3">
      <c r="A294" s="115">
        <v>20</v>
      </c>
      <c r="B294" s="63" t="s">
        <v>48</v>
      </c>
      <c r="C294" s="64">
        <f>IF($B$272 ='Contribution Structures'!$H$3,'Contribution Structures'!C23,IF($B$272='Contribution Structures'!$H$4,'Contribution Structures'!C46,IF($B$272='Contribution Structures'!$H$5,'Contribution Structures'!C69,IF($B$272='Contribution Structures'!$H$6,'Contribution Structures'!C92,IF($B$272='Contribution Structures'!$H$7,'Contribution Structures'!C115,IF($B$272='Contribution Structures'!$H$8,'Contribution Structures'!C138,IF($B$272='Contribution Structures'!$H$9,'Contribution Structures'!C161)))))))</f>
        <v>0.35</v>
      </c>
      <c r="D294" s="88">
        <f>Input!$L$12</f>
        <v>0</v>
      </c>
      <c r="E294" s="89" t="e">
        <f>(C294*HLOOKUP($B$273,Input!$D$11:$M$15, 2, FALSE))+(D294-HLOOKUP($B$273,Input!$D$11:$M$15, 2, FALSE))</f>
        <v>#N/A</v>
      </c>
      <c r="F294" s="64">
        <f>IF($B$272='Contribution Structures'!$H$3,'Contribution Structures'!D23,IF($B$272='Contribution Structures'!$H$4,'Contribution Structures'!D46,IF($B$272='Contribution Structures'!$H$5,'Contribution Structures'!D69,IF($B$272='Contribution Structures'!$H$6,'Contribution Structures'!D92,IF($B$272='Contribution Structures'!$H$7,'Contribution Structures'!D115,IF($B$272='Contribution Structures'!$H$8,'Contribution Structures'!D138,IF($B$272='Contribution Structures'!$H$9,'Contribution Structures'!D161)))))))</f>
        <v>0.35</v>
      </c>
      <c r="G294" s="88">
        <f>Input!$L$13</f>
        <v>0</v>
      </c>
      <c r="H294" s="89" t="e">
        <f>(F294*HLOOKUP($B$273,Input!$D$11:$M$15, 3, FALSE))+(G294-HLOOKUP($B$273,Input!$D$11:$M$15, 3, FALSE))</f>
        <v>#N/A</v>
      </c>
      <c r="I294" s="64">
        <f>IF($B$272 ='Contribution Structures'!$H$3,'Contribution Structures'!E23,IF($B$272='Contribution Structures'!$H$4,'Contribution Structures'!E46,IF($B$272='Contribution Structures'!$H$5,'Contribution Structures'!E69,IF($B$272='Contribution Structures'!$H$6,'Contribution Structures'!E92,IF($B$272='Contribution Structures'!$H$7,'Contribution Structures'!E115,IF($B$272='Contribution Structures'!$H$8,'Contribution Structures'!E138,IF($B$272='Contribution Structures'!$H$9,'Contribution Structures'!E161)))))))</f>
        <v>0.35</v>
      </c>
      <c r="J294" s="88">
        <f>Input!$L$14</f>
        <v>0</v>
      </c>
      <c r="K294" s="89" t="e">
        <f>(I294*HLOOKUP($B$273,Input!$D$11:$M$15, 4, FALSE))+(J294-HLOOKUP($B$273,Input!$D$11:$M$15, 4, FALSE))</f>
        <v>#N/A</v>
      </c>
      <c r="L294" s="64">
        <f>IF($B$272 ='Contribution Structures'!$H$3,'Contribution Structures'!F23,IF($B$272='Contribution Structures'!$H$4,'Contribution Structures'!F46,IF($B$272='Contribution Structures'!$H$5,'Contribution Structures'!F69,IF($B$272='Contribution Structures'!$H$6,'Contribution Structures'!F92,IF($B$272='Contribution Structures'!$H$7,'Contribution Structures'!F115,IF($B$272='Contribution Structures'!$H$8,'Contribution Structures'!F138,IF($B$272='Contribution Structures'!$H$9,'Contribution Structures'!F161)))))))</f>
        <v>0.35</v>
      </c>
      <c r="M294" s="97">
        <f>Input!$L$15</f>
        <v>0</v>
      </c>
      <c r="N294" s="89" t="e">
        <f>(L294*HLOOKUP($B$273,Input!$D$11:$M$15, 5, FALSE))+(M294-HLOOKUP($B$273,Input!$D$11:$M$15, 5, FALSE))</f>
        <v>#N/A</v>
      </c>
    </row>
    <row r="295" spans="1:14" s="1" customFormat="1" ht="15.75" thickBot="1" x14ac:dyDescent="0.3">
      <c r="A295" s="114"/>
    </row>
    <row r="296" spans="1:14" s="1" customFormat="1" ht="22.5" customHeight="1" thickBot="1" x14ac:dyDescent="0.3">
      <c r="A296" s="125" t="s">
        <v>4</v>
      </c>
      <c r="B296" s="101">
        <f>Input!M11</f>
        <v>0</v>
      </c>
    </row>
    <row r="297" spans="1:14" s="1" customFormat="1" ht="26.1" customHeight="1" thickBot="1" x14ac:dyDescent="0.3">
      <c r="A297" s="126" t="s">
        <v>80</v>
      </c>
      <c r="B297" s="116" t="s">
        <v>77</v>
      </c>
    </row>
    <row r="298" spans="1:14" s="1" customFormat="1" ht="29.45" customHeight="1" thickBot="1" x14ac:dyDescent="0.3">
      <c r="A298" s="127" t="s">
        <v>82</v>
      </c>
      <c r="B298" s="117" t="s">
        <v>136</v>
      </c>
      <c r="C298" s="146" t="s">
        <v>12</v>
      </c>
      <c r="D298" s="147"/>
      <c r="E298" s="148"/>
      <c r="F298" s="146" t="s">
        <v>13</v>
      </c>
      <c r="G298" s="147"/>
      <c r="H298" s="148"/>
      <c r="I298" s="146" t="s">
        <v>14</v>
      </c>
      <c r="J298" s="147"/>
      <c r="K298" s="148"/>
      <c r="L298" s="146" t="s">
        <v>15</v>
      </c>
      <c r="M298" s="147"/>
      <c r="N298" s="148"/>
    </row>
    <row r="299" spans="1:14" s="1" customFormat="1" ht="26.25" thickBot="1" x14ac:dyDescent="0.3">
      <c r="A299" s="115" t="s">
        <v>16</v>
      </c>
      <c r="B299" s="55" t="s">
        <v>17</v>
      </c>
      <c r="C299" s="56" t="s">
        <v>18</v>
      </c>
      <c r="D299" s="72" t="s">
        <v>19</v>
      </c>
      <c r="E299" s="73" t="s">
        <v>20</v>
      </c>
      <c r="F299" s="56" t="s">
        <v>18</v>
      </c>
      <c r="G299" s="72" t="s">
        <v>19</v>
      </c>
      <c r="H299" s="73" t="s">
        <v>20</v>
      </c>
      <c r="I299" s="56" t="s">
        <v>18</v>
      </c>
      <c r="J299" s="72" t="s">
        <v>19</v>
      </c>
      <c r="K299" s="73" t="s">
        <v>20</v>
      </c>
      <c r="L299" s="56" t="s">
        <v>18</v>
      </c>
      <c r="M299" s="74" t="s">
        <v>19</v>
      </c>
      <c r="N299" s="75" t="s">
        <v>20</v>
      </c>
    </row>
    <row r="300" spans="1:14" s="1" customFormat="1" ht="13.5" customHeight="1" x14ac:dyDescent="0.25">
      <c r="A300" s="115">
        <v>1</v>
      </c>
      <c r="B300" s="91" t="s">
        <v>29</v>
      </c>
      <c r="C300" s="92">
        <f>IF($B$297 ='Contribution Structures'!$H$3,'Contribution Structures'!C4,IF($B$297='Contribution Structures'!$H$4,'Contribution Structures'!C27,IF($B$297='Contribution Structures'!$H$5,'Contribution Structures'!C50,IF($B$297='Contribution Structures'!$H$6,'Contribution Structures'!C73,IF($B$297='Contribution Structures'!$H$7,'Contribution Structures'!C96,IF($B$297='Contribution Structures'!$H$8,'Contribution Structures'!C119,IF($B$297='Contribution Structures'!$H$9,'Contribution Structures'!C142)))))))</f>
        <v>4.4999999999999998E-2</v>
      </c>
      <c r="D300" s="78">
        <f>Input!$M$12</f>
        <v>0</v>
      </c>
      <c r="E300" s="79" t="e">
        <f>(C300*HLOOKUP($B$298,Input!$D$11:$M$15, 2, FALSE))+(D300-HLOOKUP($B$298,Input!$D$11:$M$15, 2, FALSE))</f>
        <v>#N/A</v>
      </c>
      <c r="F300" s="92">
        <f>IF($B$297='Contribution Structures'!$H$3,'Contribution Structures'!D4,IF($B$297='Contribution Structures'!$H$4,'Contribution Structures'!D27,IF($B$297='Contribution Structures'!$H$5,'Contribution Structures'!D50,IF($B$297='Contribution Structures'!$H$6,'Contribution Structures'!D73,IF($B$297='Contribution Structures'!$H$7,'Contribution Structures'!D96,IF($B$297='Contribution Structures'!$H$8,'Contribution Structures'!D119,IF($B$297='Contribution Structures'!$H$9,'Contribution Structures'!D142)))))))</f>
        <v>3.5000000000000003E-2</v>
      </c>
      <c r="G300" s="78">
        <f>Input!$M$13</f>
        <v>0</v>
      </c>
      <c r="H300" s="79" t="e">
        <f>(F300*HLOOKUP($B$298,Input!$D$11:$M$15, 3, FALSE))+(G300-HLOOKUP($B$298,Input!$D$11:$M$15, 3, FALSE))</f>
        <v>#N/A</v>
      </c>
      <c r="I300" s="92">
        <f>IF($B$297='Contribution Structures'!$H$3,'Contribution Structures'!E4,IF($B$297='Contribution Structures'!$H$4,'Contribution Structures'!E27,IF($B$297='Contribution Structures'!$H$5,'Contribution Structures'!E50,IF($B$297='Contribution Structures'!$H$6,'Contribution Structures'!E73,IF($B$297='Contribution Structures'!$H$7,'Contribution Structures'!E96,IF($B$297='Contribution Structures'!$H$8,'Contribution Structures'!E119,IF($B$297='Contribution Structures'!$H$9,'Contribution Structures'!E142)))))))</f>
        <v>3.5000000000000003E-2</v>
      </c>
      <c r="J300" s="78">
        <f>Input!$M$14</f>
        <v>0</v>
      </c>
      <c r="K300" s="79" t="e">
        <f>(I300*HLOOKUP($B$298,Input!$D$11:$M$15, 4, FALSE))+(J300-HLOOKUP($B$298,Input!$D$11:$M$15, 4, FALSE))</f>
        <v>#N/A</v>
      </c>
      <c r="L300" s="92">
        <f>IF($B$297='Contribution Structures'!$H$3,'Contribution Structures'!F4,IF($B$297='Contribution Structures'!$H$4,'Contribution Structures'!F27,IF($B$297='Contribution Structures'!$H$5,'Contribution Structures'!F50,IF($B$297='Contribution Structures'!$H$6,'Contribution Structures'!F73,IF($B$297='Contribution Structures'!$H$7,'Contribution Structures'!F96,IF($B$297='Contribution Structures'!$H$8,'Contribution Structures'!F119,IF($B$297='Contribution Structures'!$H$9,'Contribution Structures'!F142)))))))</f>
        <v>0.03</v>
      </c>
      <c r="M300" s="93">
        <f>Input!$M$15</f>
        <v>0</v>
      </c>
      <c r="N300" s="79" t="e">
        <f>(L300*HLOOKUP($B$298,Input!$D$11:$M$15, 5, FALSE))+(M300-HLOOKUP($B$298,Input!$D$11:$M$15, 5, FALSE))</f>
        <v>#N/A</v>
      </c>
    </row>
    <row r="301" spans="1:14" s="1" customFormat="1" ht="13.5" customHeight="1" x14ac:dyDescent="0.25">
      <c r="A301" s="115">
        <v>2</v>
      </c>
      <c r="B301" s="60" t="s">
        <v>30</v>
      </c>
      <c r="C301" s="61">
        <f>IF($B$297 ='Contribution Structures'!$H$3,'Contribution Structures'!C5,IF($B$297='Contribution Structures'!$H$4,'Contribution Structures'!C28,IF($B$297='Contribution Structures'!$H$5,'Contribution Structures'!C51,IF($B$297='Contribution Structures'!$H$6,'Contribution Structures'!C74,IF($B$297='Contribution Structures'!$H$7,'Contribution Structures'!C97,IF($B$297='Contribution Structures'!$H$8,'Contribution Structures'!C120,IF($B$297='Contribution Structures'!$H$9,'Contribution Structures'!C143)))))))</f>
        <v>5.5E-2</v>
      </c>
      <c r="D301" s="83">
        <f>Input!$M$12</f>
        <v>0</v>
      </c>
      <c r="E301" s="84" t="e">
        <f>(C301*HLOOKUP($B$298,Input!$D$11:$M$15, 2, FALSE))+(D301-HLOOKUP($B$298,Input!$D$11:$M$15, 2, FALSE))</f>
        <v>#N/A</v>
      </c>
      <c r="F301" s="61">
        <f>IF($B$297='Contribution Structures'!$H$3,'Contribution Structures'!D5,IF($B$297='Contribution Structures'!$H$4,'Contribution Structures'!D28,IF($B$297='Contribution Structures'!$H$5,'Contribution Structures'!D51,IF($B$297='Contribution Structures'!$H$6,'Contribution Structures'!D74,IF($B$297='Contribution Structures'!$H$7,'Contribution Structures'!D97,IF($B$297='Contribution Structures'!$H$8,'Contribution Structures'!D120,IF($B$297='Contribution Structures'!$H$9,'Contribution Structures'!D143)))))))</f>
        <v>3.5000000000000003E-2</v>
      </c>
      <c r="G301" s="83">
        <f>Input!$M$13</f>
        <v>0</v>
      </c>
      <c r="H301" s="84" t="e">
        <f>(F301*HLOOKUP($B$298,Input!$D$11:$M$15, 3, FALSE))+(G301-HLOOKUP($B$298,Input!$D$11:$M$15, 3, FALSE))</f>
        <v>#N/A</v>
      </c>
      <c r="I301" s="61">
        <f>IF($B$297='Contribution Structures'!$H$3,'Contribution Structures'!E5,IF($B$297='Contribution Structures'!$H$4,'Contribution Structures'!E28,IF($B$297='Contribution Structures'!$H$5,'Contribution Structures'!E51,IF($B$297='Contribution Structures'!$H$6,'Contribution Structures'!E74,IF($B$297='Contribution Structures'!$H$7,'Contribution Structures'!E97,IF($B$297='Contribution Structures'!$H$8,'Contribution Structures'!E120,IF($B$297='Contribution Structures'!$H$9,'Contribution Structures'!E143)))))))</f>
        <v>3.5000000000000003E-2</v>
      </c>
      <c r="J301" s="83">
        <f>Input!$M$14</f>
        <v>0</v>
      </c>
      <c r="K301" s="84" t="e">
        <f>(I301*HLOOKUP($B$298,Input!$D$11:$M$15, 4, FALSE))+(J301-HLOOKUP($B$298,Input!$D$11:$M$15, 4, FALSE))</f>
        <v>#N/A</v>
      </c>
      <c r="L301" s="61">
        <f>IF($B$297='Contribution Structures'!$H$3,'Contribution Structures'!F5,IF($B$297='Contribution Structures'!$H$4,'Contribution Structures'!F28,IF($B$297='Contribution Structures'!$H$5,'Contribution Structures'!F51,IF($B$297='Contribution Structures'!$H$6,'Contribution Structures'!F74,IF($B$297='Contribution Structures'!$H$7,'Contribution Structures'!F97,IF($B$297='Contribution Structures'!$H$8,'Contribution Structures'!F120,IF($B$297='Contribution Structures'!$H$9,'Contribution Structures'!F143)))))))</f>
        <v>0.03</v>
      </c>
      <c r="M301" s="95">
        <f>Input!$M$15</f>
        <v>0</v>
      </c>
      <c r="N301" s="84" t="e">
        <f>(L301*HLOOKUP($B$298,Input!$D$11:$M$15, 5, FALSE))+(M301-HLOOKUP($B$298,Input!$D$11:$M$15, 5, FALSE))</f>
        <v>#N/A</v>
      </c>
    </row>
    <row r="302" spans="1:14" s="1" customFormat="1" ht="13.5" customHeight="1" x14ac:dyDescent="0.25">
      <c r="A302" s="115">
        <v>3</v>
      </c>
      <c r="B302" s="60" t="s">
        <v>31</v>
      </c>
      <c r="C302" s="61">
        <f>IF($B$297 ='Contribution Structures'!$H$3,'Contribution Structures'!C6,IF($B$297='Contribution Structures'!$H$4,'Contribution Structures'!C29,IF($B$297='Contribution Structures'!$H$5,'Contribution Structures'!C52,IF($B$297='Contribution Structures'!$H$6,'Contribution Structures'!C75,IF($B$297='Contribution Structures'!$H$7,'Contribution Structures'!C98,IF($B$297='Contribution Structures'!$H$8,'Contribution Structures'!C121,IF($B$297='Contribution Structures'!$H$9,'Contribution Structures'!C144)))))))</f>
        <v>7.4999999999999997E-2</v>
      </c>
      <c r="D302" s="83">
        <f>Input!$M$12</f>
        <v>0</v>
      </c>
      <c r="E302" s="84" t="e">
        <f>(C302*HLOOKUP($B$298,Input!$D$11:$M$15, 2, FALSE))+(D302-HLOOKUP($B$298,Input!$D$11:$M$15, 2, FALSE))</f>
        <v>#N/A</v>
      </c>
      <c r="F302" s="61">
        <f>IF($B$297='Contribution Structures'!$H$3,'Contribution Structures'!D6,IF($B$297='Contribution Structures'!$H$4,'Contribution Structures'!D29,IF($B$297='Contribution Structures'!$H$5,'Contribution Structures'!D52,IF($B$297='Contribution Structures'!$H$6,'Contribution Structures'!D75,IF($B$297='Contribution Structures'!$H$7,'Contribution Structures'!D98,IF($B$297='Contribution Structures'!$H$8,'Contribution Structures'!D121,IF($B$297='Contribution Structures'!$H$9,'Contribution Structures'!D144)))))))</f>
        <v>4.4999999999999998E-2</v>
      </c>
      <c r="G302" s="83">
        <f>Input!$M$13</f>
        <v>0</v>
      </c>
      <c r="H302" s="84" t="e">
        <f>(F302*HLOOKUP($B$298,Input!$D$11:$M$15, 3, FALSE))+(G302-HLOOKUP($B$298,Input!$D$11:$M$15, 3, FALSE))</f>
        <v>#N/A</v>
      </c>
      <c r="I302" s="61">
        <f>IF($B$297='Contribution Structures'!$H$3,'Contribution Structures'!E6,IF($B$297='Contribution Structures'!$H$4,'Contribution Structures'!E29,IF($B$297='Contribution Structures'!$H$5,'Contribution Structures'!E52,IF($B$297='Contribution Structures'!$H$6,'Contribution Structures'!E75,IF($B$297='Contribution Structures'!$H$7,'Contribution Structures'!E98,IF($B$297='Contribution Structures'!$H$8,'Contribution Structures'!E121,IF($B$297='Contribution Structures'!$H$9,'Contribution Structures'!E144)))))))</f>
        <v>4.4999999999999998E-2</v>
      </c>
      <c r="J302" s="83">
        <f>Input!$M$14</f>
        <v>0</v>
      </c>
      <c r="K302" s="84" t="e">
        <f>(I302*HLOOKUP($B$298,Input!$D$11:$M$15, 4, FALSE))+(J302-HLOOKUP($B$298,Input!$D$11:$M$15, 4, FALSE))</f>
        <v>#N/A</v>
      </c>
      <c r="L302" s="61">
        <f>IF($B$297='Contribution Structures'!$H$3,'Contribution Structures'!F6,IF($B$297='Contribution Structures'!$H$4,'Contribution Structures'!F29,IF($B$297='Contribution Structures'!$H$5,'Contribution Structures'!F52,IF($B$297='Contribution Structures'!$H$6,'Contribution Structures'!F75,IF($B$297='Contribution Structures'!$H$7,'Contribution Structures'!F98,IF($B$297='Contribution Structures'!$H$8,'Contribution Structures'!F121,IF($B$297='Contribution Structures'!$H$9,'Contribution Structures'!F144)))))))</f>
        <v>0.04</v>
      </c>
      <c r="M302" s="95">
        <f>Input!$M$15</f>
        <v>0</v>
      </c>
      <c r="N302" s="84" t="e">
        <f>(L302*HLOOKUP($B$298,Input!$D$11:$M$15, 5, FALSE))+(M302-HLOOKUP($B$298,Input!$D$11:$M$15, 5, FALSE))</f>
        <v>#N/A</v>
      </c>
    </row>
    <row r="303" spans="1:14" s="1" customFormat="1" x14ac:dyDescent="0.25">
      <c r="A303" s="115">
        <v>4</v>
      </c>
      <c r="B303" s="60" t="s">
        <v>32</v>
      </c>
      <c r="C303" s="61">
        <f>IF($B$297 ='Contribution Structures'!$H$3,'Contribution Structures'!C7,IF($B$297='Contribution Structures'!$H$4,'Contribution Structures'!C30,IF($B$297='Contribution Structures'!$H$5,'Contribution Structures'!C53,IF($B$297='Contribution Structures'!$H$6,'Contribution Structures'!C76,IF($B$297='Contribution Structures'!$H$7,'Contribution Structures'!C99,IF($B$297='Contribution Structures'!$H$8,'Contribution Structures'!C122,IF($B$297='Contribution Structures'!$H$9,'Contribution Structures'!C145)))))))</f>
        <v>0.1</v>
      </c>
      <c r="D303" s="83">
        <f>Input!$M$12</f>
        <v>0</v>
      </c>
      <c r="E303" s="84" t="e">
        <f>(C303*HLOOKUP($B$298,Input!$D$11:$M$15, 2, FALSE))+(D303-HLOOKUP($B$298,Input!$D$11:$M$15, 2, FALSE))</f>
        <v>#N/A</v>
      </c>
      <c r="F303" s="61">
        <f>IF($B$297='Contribution Structures'!$H$3,'Contribution Structures'!D7,IF($B$297='Contribution Structures'!$H$4,'Contribution Structures'!D30,IF($B$297='Contribution Structures'!$H$5,'Contribution Structures'!D53,IF($B$297='Contribution Structures'!$H$6,'Contribution Structures'!D76,IF($B$297='Contribution Structures'!$H$7,'Contribution Structures'!D99,IF($B$297='Contribution Structures'!$H$8,'Contribution Structures'!D122,IF($B$297='Contribution Structures'!$H$9,'Contribution Structures'!D145)))))))</f>
        <v>0.06</v>
      </c>
      <c r="G303" s="83">
        <f>Input!$M$13</f>
        <v>0</v>
      </c>
      <c r="H303" s="84" t="e">
        <f>(F303*HLOOKUP($B$298,Input!$D$11:$M$15, 3, FALSE))+(G303-HLOOKUP($B$298,Input!$D$11:$M$15, 3, FALSE))</f>
        <v>#N/A</v>
      </c>
      <c r="I303" s="61">
        <f>IF($B$297='Contribution Structures'!$H$3,'Contribution Structures'!E7,IF($B$297='Contribution Structures'!$H$4,'Contribution Structures'!E30,IF($B$297='Contribution Structures'!$H$5,'Contribution Structures'!E53,IF($B$297='Contribution Structures'!$H$6,'Contribution Structures'!E76,IF($B$297='Contribution Structures'!$H$7,'Contribution Structures'!E99,IF($B$297='Contribution Structures'!$H$8,'Contribution Structures'!E122,IF($B$297='Contribution Structures'!$H$9,'Contribution Structures'!E145)))))))</f>
        <v>0.06</v>
      </c>
      <c r="J303" s="83">
        <f>Input!$M$14</f>
        <v>0</v>
      </c>
      <c r="K303" s="84" t="e">
        <f>(I303*HLOOKUP($B$298,Input!$D$11:$M$15, 4, FALSE))+(J303-HLOOKUP($B$298,Input!$D$11:$M$15, 4, FALSE))</f>
        <v>#N/A</v>
      </c>
      <c r="L303" s="61">
        <f>IF($B$297='Contribution Structures'!$H$3,'Contribution Structures'!F7,IF($B$297='Contribution Structures'!$H$4,'Contribution Structures'!F30,IF($B$297='Contribution Structures'!$H$5,'Contribution Structures'!F53,IF($B$297='Contribution Structures'!$H$6,'Contribution Structures'!F76,IF($B$297='Contribution Structures'!$H$7,'Contribution Structures'!F99,IF($B$297='Contribution Structures'!$H$8,'Contribution Structures'!F122,IF($B$297='Contribution Structures'!$H$9,'Contribution Structures'!F145)))))))</f>
        <v>0.05</v>
      </c>
      <c r="M303" s="95">
        <f>Input!$M$15</f>
        <v>0</v>
      </c>
      <c r="N303" s="84" t="e">
        <f>(L303*HLOOKUP($B$298,Input!$D$11:$M$15, 5, FALSE))+(M303-HLOOKUP($B$298,Input!$D$11:$M$15, 5, FALSE))</f>
        <v>#N/A</v>
      </c>
    </row>
    <row r="304" spans="1:14" s="1" customFormat="1" ht="13.5" customHeight="1" x14ac:dyDescent="0.25">
      <c r="A304" s="115">
        <v>5</v>
      </c>
      <c r="B304" s="60" t="s">
        <v>33</v>
      </c>
      <c r="C304" s="61">
        <f>IF($B$297 ='Contribution Structures'!$H$3,'Contribution Structures'!C8,IF($B$297='Contribution Structures'!$H$4,'Contribution Structures'!C31,IF($B$297='Contribution Structures'!$H$5,'Contribution Structures'!C54,IF($B$297='Contribution Structures'!$H$6,'Contribution Structures'!C77,IF($B$297='Contribution Structures'!$H$7,'Contribution Structures'!C100,IF($B$297='Contribution Structures'!$H$8,'Contribution Structures'!C123,IF($B$297='Contribution Structures'!$H$9,'Contribution Structures'!C146)))))))</f>
        <v>0.11</v>
      </c>
      <c r="D304" s="83">
        <f>Input!$M$12</f>
        <v>0</v>
      </c>
      <c r="E304" s="84" t="e">
        <f>(C304*HLOOKUP($B$298,Input!$D$11:$M$15, 2, FALSE))+(D304-HLOOKUP($B$298,Input!$D$11:$M$15, 2, FALSE))</f>
        <v>#N/A</v>
      </c>
      <c r="F304" s="61">
        <f>IF($B$297='Contribution Structures'!$H$3,'Contribution Structures'!D8,IF($B$297='Contribution Structures'!$H$4,'Contribution Structures'!D31,IF($B$297='Contribution Structures'!$H$5,'Contribution Structures'!D54,IF($B$297='Contribution Structures'!$H$6,'Contribution Structures'!D77,IF($B$297='Contribution Structures'!$H$7,'Contribution Structures'!D100,IF($B$297='Contribution Structures'!$H$8,'Contribution Structures'!D123,IF($B$297='Contribution Structures'!$H$9,'Contribution Structures'!D146)))))))</f>
        <v>7.0000000000000007E-2</v>
      </c>
      <c r="G304" s="83">
        <f>Input!$M$13</f>
        <v>0</v>
      </c>
      <c r="H304" s="84" t="e">
        <f>(F304*HLOOKUP($B$298,Input!$D$11:$M$15, 3, FALSE))+(G304-HLOOKUP($B$298,Input!$D$11:$M$15, 3, FALSE))</f>
        <v>#N/A</v>
      </c>
      <c r="I304" s="61">
        <f>IF($B$297='Contribution Structures'!$H$3,'Contribution Structures'!E8,IF($B$297='Contribution Structures'!$H$4,'Contribution Structures'!E31,IF($B$297='Contribution Structures'!$H$5,'Contribution Structures'!E54,IF($B$297='Contribution Structures'!$H$6,'Contribution Structures'!E77,IF($B$297='Contribution Structures'!$H$7,'Contribution Structures'!E100,IF($B$297='Contribution Structures'!$H$8,'Contribution Structures'!E123,IF($B$297='Contribution Structures'!$H$9,'Contribution Structures'!E146)))))))</f>
        <v>7.0000000000000007E-2</v>
      </c>
      <c r="J304" s="83">
        <f>Input!$M$14</f>
        <v>0</v>
      </c>
      <c r="K304" s="84" t="e">
        <f>(I304*HLOOKUP($B$298,Input!$D$11:$M$15, 4, FALSE))+(J304-HLOOKUP($B$298,Input!$D$11:$M$15, 4, FALSE))</f>
        <v>#N/A</v>
      </c>
      <c r="L304" s="61">
        <f>IF($B$297='Contribution Structures'!$H$3,'Contribution Structures'!F8,IF($B$297='Contribution Structures'!$H$4,'Contribution Structures'!F31,IF($B$297='Contribution Structures'!$H$5,'Contribution Structures'!F54,IF($B$297='Contribution Structures'!$H$6,'Contribution Structures'!F77,IF($B$297='Contribution Structures'!$H$7,'Contribution Structures'!F100,IF($B$297='Contribution Structures'!$H$8,'Contribution Structures'!F123,IF($B$297='Contribution Structures'!$H$9,'Contribution Structures'!F146)))))))</f>
        <v>0.06</v>
      </c>
      <c r="M304" s="95">
        <f>Input!$M$15</f>
        <v>0</v>
      </c>
      <c r="N304" s="84" t="e">
        <f>(L304*HLOOKUP($B$298,Input!$D$11:$M$15, 5, FALSE))+(M304-HLOOKUP($B$298,Input!$D$11:$M$15, 5, FALSE))</f>
        <v>#N/A</v>
      </c>
    </row>
    <row r="305" spans="1:14" s="1" customFormat="1" ht="13.5" customHeight="1" x14ac:dyDescent="0.25">
      <c r="A305" s="115">
        <v>6</v>
      </c>
      <c r="B305" s="60" t="s">
        <v>34</v>
      </c>
      <c r="C305" s="61">
        <f>IF($B$297 ='Contribution Structures'!$H$3,'Contribution Structures'!C9,IF($B$297='Contribution Structures'!$H$4,'Contribution Structures'!C32,IF($B$297='Contribution Structures'!$H$5,'Contribution Structures'!C55,IF($B$297='Contribution Structures'!$H$6,'Contribution Structures'!C78,IF($B$297='Contribution Structures'!$H$7,'Contribution Structures'!C101,IF($B$297='Contribution Structures'!$H$8,'Contribution Structures'!C124,IF($B$297='Contribution Structures'!$H$9,'Contribution Structures'!C147)))))))</f>
        <v>0.12</v>
      </c>
      <c r="D305" s="83">
        <f>Input!$M$12</f>
        <v>0</v>
      </c>
      <c r="E305" s="84" t="e">
        <f>(C305*HLOOKUP($B$298,Input!$D$11:$M$15, 2, FALSE))+(D305-HLOOKUP($B$298,Input!$D$11:$M$15, 2, FALSE))</f>
        <v>#N/A</v>
      </c>
      <c r="F305" s="61">
        <f>IF($B$297='Contribution Structures'!$H$3,'Contribution Structures'!D9,IF($B$297='Contribution Structures'!$H$4,'Contribution Structures'!D32,IF($B$297='Contribution Structures'!$H$5,'Contribution Structures'!D55,IF($B$297='Contribution Structures'!$H$6,'Contribution Structures'!D78,IF($B$297='Contribution Structures'!$H$7,'Contribution Structures'!D101,IF($B$297='Contribution Structures'!$H$8,'Contribution Structures'!D124,IF($B$297='Contribution Structures'!$H$9,'Contribution Structures'!D147)))))))</f>
        <v>0.08</v>
      </c>
      <c r="G305" s="83">
        <f>Input!$M$13</f>
        <v>0</v>
      </c>
      <c r="H305" s="84" t="e">
        <f>(F305*HLOOKUP($B$298,Input!$D$11:$M$15, 3, FALSE))+(G305-HLOOKUP($B$298,Input!$D$11:$M$15, 3, FALSE))</f>
        <v>#N/A</v>
      </c>
      <c r="I305" s="61">
        <f>IF($B$297='Contribution Structures'!$H$3,'Contribution Structures'!E9,IF($B$297='Contribution Structures'!$H$4,'Contribution Structures'!E32,IF($B$297='Contribution Structures'!$H$5,'Contribution Structures'!E55,IF($B$297='Contribution Structures'!$H$6,'Contribution Structures'!E78,IF($B$297='Contribution Structures'!$H$7,'Contribution Structures'!E101,IF($B$297='Contribution Structures'!$H$8,'Contribution Structures'!E124,IF($B$297='Contribution Structures'!$H$9,'Contribution Structures'!E147)))))))</f>
        <v>0.08</v>
      </c>
      <c r="J305" s="83">
        <f>Input!$M$14</f>
        <v>0</v>
      </c>
      <c r="K305" s="84" t="e">
        <f>(I305*HLOOKUP($B$298,Input!$D$11:$M$15, 4, FALSE))+(J305-HLOOKUP($B$298,Input!$D$11:$M$15, 4, FALSE))</f>
        <v>#N/A</v>
      </c>
      <c r="L305" s="61">
        <f>IF($B$297='Contribution Structures'!$H$3,'Contribution Structures'!F9,IF($B$297='Contribution Structures'!$H$4,'Contribution Structures'!F32,IF($B$297='Contribution Structures'!$H$5,'Contribution Structures'!F55,IF($B$297='Contribution Structures'!$H$6,'Contribution Structures'!F78,IF($B$297='Contribution Structures'!$H$7,'Contribution Structures'!F101,IF($B$297='Contribution Structures'!$H$8,'Contribution Structures'!F124,IF($B$297='Contribution Structures'!$H$9,'Contribution Structures'!F147)))))))</f>
        <v>7.0000000000000007E-2</v>
      </c>
      <c r="M305" s="95">
        <f>Input!$M$15</f>
        <v>0</v>
      </c>
      <c r="N305" s="84" t="e">
        <f>(L305*HLOOKUP($B$298,Input!$D$11:$M$15, 5, FALSE))+(M305-HLOOKUP($B$298,Input!$D$11:$M$15, 5, FALSE))</f>
        <v>#N/A</v>
      </c>
    </row>
    <row r="306" spans="1:14" s="1" customFormat="1" ht="13.5" customHeight="1" x14ac:dyDescent="0.25">
      <c r="A306" s="115">
        <v>7</v>
      </c>
      <c r="B306" s="60" t="s">
        <v>35</v>
      </c>
      <c r="C306" s="61">
        <f>IF($B$297 ='Contribution Structures'!$H$3,'Contribution Structures'!C10,IF($B$297='Contribution Structures'!$H$4,'Contribution Structures'!C33,IF($B$297='Contribution Structures'!$H$5,'Contribution Structures'!C56,IF($B$297='Contribution Structures'!$H$6,'Contribution Structures'!C79,IF($B$297='Contribution Structures'!$H$7,'Contribution Structures'!C102,IF($B$297='Contribution Structures'!$H$8,'Contribution Structures'!C125,IF($B$297='Contribution Structures'!$H$9,'Contribution Structures'!C148)))))))</f>
        <v>0.14000000000000001</v>
      </c>
      <c r="D306" s="83">
        <f>Input!$M$12</f>
        <v>0</v>
      </c>
      <c r="E306" s="84" t="e">
        <f>(C306*HLOOKUP($B$298,Input!$D$11:$M$15, 2, FALSE))+(D306-HLOOKUP($B$298,Input!$D$11:$M$15, 2, FALSE))</f>
        <v>#N/A</v>
      </c>
      <c r="F306" s="61">
        <f>IF($B$297='Contribution Structures'!$H$3,'Contribution Structures'!D10,IF($B$297='Contribution Structures'!$H$4,'Contribution Structures'!D33,IF($B$297='Contribution Structures'!$H$5,'Contribution Structures'!D56,IF($B$297='Contribution Structures'!$H$6,'Contribution Structures'!D79,IF($B$297='Contribution Structures'!$H$7,'Contribution Structures'!D102,IF($B$297='Contribution Structures'!$H$8,'Contribution Structures'!D125,IF($B$297='Contribution Structures'!$H$9,'Contribution Structures'!D148)))))))</f>
        <v>0.1</v>
      </c>
      <c r="G306" s="83">
        <f>Input!$M$13</f>
        <v>0</v>
      </c>
      <c r="H306" s="84" t="e">
        <f>(F306*HLOOKUP($B$298,Input!$D$11:$M$15, 3, FALSE))+(G306-HLOOKUP($B$298,Input!$D$11:$M$15, 3, FALSE))</f>
        <v>#N/A</v>
      </c>
      <c r="I306" s="61">
        <f>IF($B$297='Contribution Structures'!$H$3,'Contribution Structures'!E10,IF($B$297='Contribution Structures'!$H$4,'Contribution Structures'!E33,IF($B$297='Contribution Structures'!$H$5,'Contribution Structures'!E56,IF($B$297='Contribution Structures'!$H$6,'Contribution Structures'!E79,IF($B$297='Contribution Structures'!$H$7,'Contribution Structures'!E102,IF($B$297='Contribution Structures'!$H$8,'Contribution Structures'!E125,IF($B$297='Contribution Structures'!$H$9,'Contribution Structures'!E148)))))))</f>
        <v>0.1</v>
      </c>
      <c r="J306" s="83">
        <f>Input!$M$14</f>
        <v>0</v>
      </c>
      <c r="K306" s="84" t="e">
        <f>(I306*HLOOKUP($B$298,Input!$D$11:$M$15, 4, FALSE))+(J306-HLOOKUP($B$298,Input!$D$11:$M$15, 4, FALSE))</f>
        <v>#N/A</v>
      </c>
      <c r="L306" s="61">
        <f>IF($B$297='Contribution Structures'!$H$3,'Contribution Structures'!F10,IF($B$297='Contribution Structures'!$H$4,'Contribution Structures'!F33,IF($B$297='Contribution Structures'!$H$5,'Contribution Structures'!F56,IF($B$297='Contribution Structures'!$H$6,'Contribution Structures'!F79,IF($B$297='Contribution Structures'!$H$7,'Contribution Structures'!F102,IF($B$297='Contribution Structures'!$H$8,'Contribution Structures'!F125,IF($B$297='Contribution Structures'!$H$9,'Contribution Structures'!F148)))))))</f>
        <v>0.09</v>
      </c>
      <c r="M306" s="95">
        <f>Input!$M$15</f>
        <v>0</v>
      </c>
      <c r="N306" s="84" t="e">
        <f>(L306*HLOOKUP($B$298,Input!$D$11:$M$15, 5, FALSE))+(M306-HLOOKUP($B$298,Input!$D$11:$M$15, 5, FALSE))</f>
        <v>#N/A</v>
      </c>
    </row>
    <row r="307" spans="1:14" s="1" customFormat="1" x14ac:dyDescent="0.25">
      <c r="A307" s="115">
        <v>8</v>
      </c>
      <c r="B307" s="60" t="s">
        <v>36</v>
      </c>
      <c r="C307" s="61">
        <f>IF($B$297 ='Contribution Structures'!$H$3,'Contribution Structures'!C11,IF($B$297='Contribution Structures'!$H$4,'Contribution Structures'!C34,IF($B$297='Contribution Structures'!$H$5,'Contribution Structures'!C57,IF($B$297='Contribution Structures'!$H$6,'Contribution Structures'!C80,IF($B$297='Contribution Structures'!$H$7,'Contribution Structures'!C103,IF($B$297='Contribution Structures'!$H$8,'Contribution Structures'!C126,IF($B$297='Contribution Structures'!$H$9,'Contribution Structures'!C149)))))))</f>
        <v>0.2</v>
      </c>
      <c r="D307" s="83">
        <f>Input!$M$12</f>
        <v>0</v>
      </c>
      <c r="E307" s="84" t="e">
        <f>(C307*HLOOKUP($B$298,Input!$D$11:$M$15, 2, FALSE))+(D307-HLOOKUP($B$298,Input!$D$11:$M$15, 2, FALSE))</f>
        <v>#N/A</v>
      </c>
      <c r="F307" s="61">
        <f>IF($B$297='Contribution Structures'!$H$3,'Contribution Structures'!D11,IF($B$297='Contribution Structures'!$H$4,'Contribution Structures'!D34,IF($B$297='Contribution Structures'!$H$5,'Contribution Structures'!D57,IF($B$297='Contribution Structures'!$H$6,'Contribution Structures'!D80,IF($B$297='Contribution Structures'!$H$7,'Contribution Structures'!D103,IF($B$297='Contribution Structures'!$H$8,'Contribution Structures'!D126,IF($B$297='Contribution Structures'!$H$9,'Contribution Structures'!D149)))))))</f>
        <v>0.15</v>
      </c>
      <c r="G307" s="83">
        <f>Input!$M$13</f>
        <v>0</v>
      </c>
      <c r="H307" s="84" t="e">
        <f>(F307*HLOOKUP($B$298,Input!$D$11:$M$15, 3, FALSE))+(G307-HLOOKUP($B$298,Input!$D$11:$M$15, 3, FALSE))</f>
        <v>#N/A</v>
      </c>
      <c r="I307" s="61">
        <f>IF($B$297='Contribution Structures'!$H$3,'Contribution Structures'!E11,IF($B$297='Contribution Structures'!$H$4,'Contribution Structures'!E34,IF($B$297='Contribution Structures'!$H$5,'Contribution Structures'!E57,IF($B$297='Contribution Structures'!$H$6,'Contribution Structures'!E80,IF($B$297='Contribution Structures'!$H$7,'Contribution Structures'!E103,IF($B$297='Contribution Structures'!$H$8,'Contribution Structures'!E126,IF($B$297='Contribution Structures'!$H$9,'Contribution Structures'!E149)))))))</f>
        <v>0.15</v>
      </c>
      <c r="J307" s="83">
        <f>Input!$M$14</f>
        <v>0</v>
      </c>
      <c r="K307" s="84" t="e">
        <f>(I307*HLOOKUP($B$298,Input!$D$11:$M$15, 4, FALSE))+(J307-HLOOKUP($B$298,Input!$D$11:$M$15, 4, FALSE))</f>
        <v>#N/A</v>
      </c>
      <c r="L307" s="61">
        <f>IF($B$297='Contribution Structures'!$H$3,'Contribution Structures'!F11,IF($B$297='Contribution Structures'!$H$4,'Contribution Structures'!F34,IF($B$297='Contribution Structures'!$H$5,'Contribution Structures'!F57,IF($B$297='Contribution Structures'!$H$6,'Contribution Structures'!F80,IF($B$297='Contribution Structures'!$H$7,'Contribution Structures'!F103,IF($B$297='Contribution Structures'!$H$8,'Contribution Structures'!F126,IF($B$297='Contribution Structures'!$H$9,'Contribution Structures'!F149)))))))</f>
        <v>0.12</v>
      </c>
      <c r="M307" s="95">
        <f>Input!$M$15</f>
        <v>0</v>
      </c>
      <c r="N307" s="84" t="e">
        <f>(L307*HLOOKUP($B$298,Input!$D$11:$M$15, 5, FALSE))+(M307-HLOOKUP($B$298,Input!$D$11:$M$15, 5, FALSE))</f>
        <v>#N/A</v>
      </c>
    </row>
    <row r="308" spans="1:14" s="1" customFormat="1" x14ac:dyDescent="0.25">
      <c r="A308" s="115">
        <v>9</v>
      </c>
      <c r="B308" s="60" t="s">
        <v>37</v>
      </c>
      <c r="C308" s="61">
        <f>IF($B$297 ='Contribution Structures'!$H$3,'Contribution Structures'!C12,IF($B$297='Contribution Structures'!$H$4,'Contribution Structures'!C35,IF($B$297='Contribution Structures'!$H$5,'Contribution Structures'!C58,IF($B$297='Contribution Structures'!$H$6,'Contribution Structures'!C81,IF($B$297='Contribution Structures'!$H$7,'Contribution Structures'!C104,IF($B$297='Contribution Structures'!$H$8,'Contribution Structures'!C127,IF($B$297='Contribution Structures'!$H$9,'Contribution Structures'!C150)))))))</f>
        <v>0.23</v>
      </c>
      <c r="D308" s="83">
        <f>Input!$M$12</f>
        <v>0</v>
      </c>
      <c r="E308" s="84" t="e">
        <f>(C308*HLOOKUP($B$298,Input!$D$11:$M$15, 2, FALSE))+(D308-HLOOKUP($B$298,Input!$D$11:$M$15, 2, FALSE))</f>
        <v>#N/A</v>
      </c>
      <c r="F308" s="61">
        <f>IF($B$297='Contribution Structures'!$H$3,'Contribution Structures'!D12,IF($B$297='Contribution Structures'!$H$4,'Contribution Structures'!D35,IF($B$297='Contribution Structures'!$H$5,'Contribution Structures'!D58,IF($B$297='Contribution Structures'!$H$6,'Contribution Structures'!D81,IF($B$297='Contribution Structures'!$H$7,'Contribution Structures'!D104,IF($B$297='Contribution Structures'!$H$8,'Contribution Structures'!D127,IF($B$297='Contribution Structures'!$H$9,'Contribution Structures'!D150)))))))</f>
        <v>0.17</v>
      </c>
      <c r="G308" s="83">
        <f>Input!$M$13</f>
        <v>0</v>
      </c>
      <c r="H308" s="84" t="e">
        <f>(F308*HLOOKUP($B$298,Input!$D$11:$M$15, 3, FALSE))+(G308-HLOOKUP($B$298,Input!$D$11:$M$15, 3, FALSE))</f>
        <v>#N/A</v>
      </c>
      <c r="I308" s="61">
        <f>IF($B$297='Contribution Structures'!$H$3,'Contribution Structures'!E12,IF($B$297='Contribution Structures'!$H$4,'Contribution Structures'!E35,IF($B$297='Contribution Structures'!$H$5,'Contribution Structures'!E58,IF($B$297='Contribution Structures'!$H$6,'Contribution Structures'!E81,IF($B$297='Contribution Structures'!$H$7,'Contribution Structures'!E104,IF($B$297='Contribution Structures'!$H$8,'Contribution Structures'!E127,IF($B$297='Contribution Structures'!$H$9,'Contribution Structures'!E150)))))))</f>
        <v>0.17</v>
      </c>
      <c r="J308" s="83">
        <f>Input!$M$14</f>
        <v>0</v>
      </c>
      <c r="K308" s="84" t="e">
        <f>(I308*HLOOKUP($B$298,Input!$D$11:$M$15, 4, FALSE))+(J308-HLOOKUP($B$298,Input!$D$11:$M$15, 4, FALSE))</f>
        <v>#N/A</v>
      </c>
      <c r="L308" s="61">
        <f>IF($B$297='Contribution Structures'!$H$3,'Contribution Structures'!F12,IF($B$297='Contribution Structures'!$H$4,'Contribution Structures'!F35,IF($B$297='Contribution Structures'!$H$5,'Contribution Structures'!F58,IF($B$297='Contribution Structures'!$H$6,'Contribution Structures'!F81,IF($B$297='Contribution Structures'!$H$7,'Contribution Structures'!F104,IF($B$297='Contribution Structures'!$H$8,'Contribution Structures'!F127,IF($B$297='Contribution Structures'!$H$9,'Contribution Structures'!F150)))))))</f>
        <v>0.14000000000000001</v>
      </c>
      <c r="M308" s="95">
        <f>Input!$M$15</f>
        <v>0</v>
      </c>
      <c r="N308" s="84" t="e">
        <f>(L308*HLOOKUP($B$298,Input!$D$11:$M$15, 5, FALSE))+(M308-HLOOKUP($B$298,Input!$D$11:$M$15, 5, FALSE))</f>
        <v>#N/A</v>
      </c>
    </row>
    <row r="309" spans="1:14" s="1" customFormat="1" x14ac:dyDescent="0.25">
      <c r="A309" s="115">
        <v>10</v>
      </c>
      <c r="B309" s="60" t="s">
        <v>38</v>
      </c>
      <c r="C309" s="61">
        <f>IF($B$297 ='Contribution Structures'!$H$3,'Contribution Structures'!C13,IF($B$297='Contribution Structures'!$H$4,'Contribution Structures'!C36,IF($B$297='Contribution Structures'!$H$5,'Contribution Structures'!C59,IF($B$297='Contribution Structures'!$H$6,'Contribution Structures'!C82,IF($B$297='Contribution Structures'!$H$7,'Contribution Structures'!C105,IF($B$297='Contribution Structures'!$H$8,'Contribution Structures'!C128,IF($B$297='Contribution Structures'!$H$9,'Contribution Structures'!C151)))))))</f>
        <v>0.27</v>
      </c>
      <c r="D309" s="83">
        <f>Input!$M$12</f>
        <v>0</v>
      </c>
      <c r="E309" s="84" t="e">
        <f>(C309*HLOOKUP($B$298,Input!$D$11:$M$15, 2, FALSE))+(D309-HLOOKUP($B$298,Input!$D$11:$M$15, 2, FALSE))</f>
        <v>#N/A</v>
      </c>
      <c r="F309" s="61">
        <f>IF($B$297='Contribution Structures'!$H$3,'Contribution Structures'!D13,IF($B$297='Contribution Structures'!$H$4,'Contribution Structures'!D36,IF($B$297='Contribution Structures'!$H$5,'Contribution Structures'!D59,IF($B$297='Contribution Structures'!$H$6,'Contribution Structures'!D82,IF($B$297='Contribution Structures'!$H$7,'Contribution Structures'!D105,IF($B$297='Contribution Structures'!$H$8,'Contribution Structures'!D128,IF($B$297='Contribution Structures'!$H$9,'Contribution Structures'!D151)))))))</f>
        <v>0.21</v>
      </c>
      <c r="G309" s="83">
        <f>Input!$M$13</f>
        <v>0</v>
      </c>
      <c r="H309" s="84" t="e">
        <f>(F309*HLOOKUP($B$298,Input!$D$11:$M$15, 3, FALSE))+(G309-HLOOKUP($B$298,Input!$D$11:$M$15, 3, FALSE))</f>
        <v>#N/A</v>
      </c>
      <c r="I309" s="61">
        <f>IF($B$297='Contribution Structures'!$H$3,'Contribution Structures'!E13,IF($B$297='Contribution Structures'!$H$4,'Contribution Structures'!E36,IF($B$297='Contribution Structures'!$H$5,'Contribution Structures'!E59,IF($B$297='Contribution Structures'!$H$6,'Contribution Structures'!E82,IF($B$297='Contribution Structures'!$H$7,'Contribution Structures'!E105,IF($B$297='Contribution Structures'!$H$8,'Contribution Structures'!E128,IF($B$297='Contribution Structures'!$H$9,'Contribution Structures'!E151)))))))</f>
        <v>0.21</v>
      </c>
      <c r="J309" s="83">
        <f>Input!$M$14</f>
        <v>0</v>
      </c>
      <c r="K309" s="84" t="e">
        <f>(I309*HLOOKUP($B$298,Input!$D$11:$M$15, 4, FALSE))+(J309-HLOOKUP($B$298,Input!$D$11:$M$15, 4, FALSE))</f>
        <v>#N/A</v>
      </c>
      <c r="L309" s="61">
        <f>IF($B$297='Contribution Structures'!$H$3,'Contribution Structures'!F13,IF($B$297='Contribution Structures'!$H$4,'Contribution Structures'!F36,IF($B$297='Contribution Structures'!$H$5,'Contribution Structures'!F59,IF($B$297='Contribution Structures'!$H$6,'Contribution Structures'!F82,IF($B$297='Contribution Structures'!$H$7,'Contribution Structures'!F105,IF($B$297='Contribution Structures'!$H$8,'Contribution Structures'!F128,IF($B$297='Contribution Structures'!$H$9,'Contribution Structures'!F151)))))))</f>
        <v>0.17</v>
      </c>
      <c r="M309" s="95">
        <f>Input!$M$15</f>
        <v>0</v>
      </c>
      <c r="N309" s="84" t="e">
        <f>(L309*HLOOKUP($B$298,Input!$D$11:$M$15, 5, FALSE))+(M309-HLOOKUP($B$298,Input!$D$11:$M$15, 5, FALSE))</f>
        <v>#N/A</v>
      </c>
    </row>
    <row r="310" spans="1:14" s="1" customFormat="1" x14ac:dyDescent="0.25">
      <c r="A310" s="115">
        <v>11</v>
      </c>
      <c r="B310" s="60" t="s">
        <v>39</v>
      </c>
      <c r="C310" s="61">
        <f>IF($B$297 ='Contribution Structures'!$H$3,'Contribution Structures'!C14,IF($B$297='Contribution Structures'!$H$4,'Contribution Structures'!C37,IF($B$297='Contribution Structures'!$H$5,'Contribution Structures'!C60,IF($B$297='Contribution Structures'!$H$6,'Contribution Structures'!C83,IF($B$297='Contribution Structures'!$H$7,'Contribution Structures'!C106,IF($B$297='Contribution Structures'!$H$8,'Contribution Structures'!C129,IF($B$297='Contribution Structures'!$H$9,'Contribution Structures'!C152)))))))</f>
        <v>0.28999999999999998</v>
      </c>
      <c r="D310" s="83">
        <f>Input!$M$12</f>
        <v>0</v>
      </c>
      <c r="E310" s="84" t="e">
        <f>(C310*HLOOKUP($B$298,Input!$D$11:$M$15, 2, FALSE))+(D310-HLOOKUP($B$298,Input!$D$11:$M$15, 2, FALSE))</f>
        <v>#N/A</v>
      </c>
      <c r="F310" s="61">
        <f>IF($B$297='Contribution Structures'!$H$3,'Contribution Structures'!D14,IF($B$297='Contribution Structures'!$H$4,'Contribution Structures'!D37,IF($B$297='Contribution Structures'!$H$5,'Contribution Structures'!D60,IF($B$297='Contribution Structures'!$H$6,'Contribution Structures'!D83,IF($B$297='Contribution Structures'!$H$7,'Contribution Structures'!D106,IF($B$297='Contribution Structures'!$H$8,'Contribution Structures'!D129,IF($B$297='Contribution Structures'!$H$9,'Contribution Structures'!D152)))))))</f>
        <v>0.23</v>
      </c>
      <c r="G310" s="83">
        <f>Input!$M$13</f>
        <v>0</v>
      </c>
      <c r="H310" s="84" t="e">
        <f>(F310*HLOOKUP($B$298,Input!$D$11:$M$15, 3, FALSE))+(G310-HLOOKUP($B$298,Input!$D$11:$M$15, 3, FALSE))</f>
        <v>#N/A</v>
      </c>
      <c r="I310" s="61">
        <f>IF($B$297='Contribution Structures'!$H$3,'Contribution Structures'!E14,IF($B$297='Contribution Structures'!$H$4,'Contribution Structures'!E37,IF($B$297='Contribution Structures'!$H$5,'Contribution Structures'!E60,IF($B$297='Contribution Structures'!$H$6,'Contribution Structures'!E83,IF($B$297='Contribution Structures'!$H$7,'Contribution Structures'!E106,IF($B$297='Contribution Structures'!$H$8,'Contribution Structures'!E129,IF($B$297='Contribution Structures'!$H$9,'Contribution Structures'!E152)))))))</f>
        <v>0.23</v>
      </c>
      <c r="J310" s="83">
        <f>Input!$M$14</f>
        <v>0</v>
      </c>
      <c r="K310" s="84" t="e">
        <f>(I310*HLOOKUP($B$298,Input!$D$11:$M$15, 4, FALSE))+(J310-HLOOKUP($B$298,Input!$D$11:$M$15, 4, FALSE))</f>
        <v>#N/A</v>
      </c>
      <c r="L310" s="61">
        <f>IF($B$297='Contribution Structures'!$H$3,'Contribution Structures'!F14,IF($B$297='Contribution Structures'!$H$4,'Contribution Structures'!F37,IF($B$297='Contribution Structures'!$H$5,'Contribution Structures'!F60,IF($B$297='Contribution Structures'!$H$6,'Contribution Structures'!F83,IF($B$297='Contribution Structures'!$H$7,'Contribution Structures'!F106,IF($B$297='Contribution Structures'!$H$8,'Contribution Structures'!F129,IF($B$297='Contribution Structures'!$H$9,'Contribution Structures'!F152)))))))</f>
        <v>0.19</v>
      </c>
      <c r="M310" s="95">
        <f>Input!$M$15</f>
        <v>0</v>
      </c>
      <c r="N310" s="84" t="e">
        <f>(L310*HLOOKUP($B$298,Input!$D$11:$M$15, 5, FALSE))+(M310-HLOOKUP($B$298,Input!$D$11:$M$15, 5, FALSE))</f>
        <v>#N/A</v>
      </c>
    </row>
    <row r="311" spans="1:14" s="1" customFormat="1" x14ac:dyDescent="0.25">
      <c r="A311" s="115">
        <v>12</v>
      </c>
      <c r="B311" s="60" t="s">
        <v>40</v>
      </c>
      <c r="C311" s="61">
        <f>IF($B$297 ='Contribution Structures'!$H$3,'Contribution Structures'!C15,IF($B$297='Contribution Structures'!$H$4,'Contribution Structures'!C38,IF($B$297='Contribution Structures'!$H$5,'Contribution Structures'!C61,IF($B$297='Contribution Structures'!$H$6,'Contribution Structures'!C84,IF($B$297='Contribution Structures'!$H$7,'Contribution Structures'!C107,IF($B$297='Contribution Structures'!$H$8,'Contribution Structures'!C130,IF($B$297='Contribution Structures'!$H$9,'Contribution Structures'!C153)))))))</f>
        <v>0.32</v>
      </c>
      <c r="D311" s="83">
        <f>Input!$M$12</f>
        <v>0</v>
      </c>
      <c r="E311" s="84" t="e">
        <f>(C311*HLOOKUP($B$298,Input!$D$11:$M$15, 2, FALSE))+(D311-HLOOKUP($B$298,Input!$D$11:$M$15, 2, FALSE))</f>
        <v>#N/A</v>
      </c>
      <c r="F311" s="61">
        <f>IF($B$297='Contribution Structures'!$H$3,'Contribution Structures'!D15,IF($B$297='Contribution Structures'!$H$4,'Contribution Structures'!D38,IF($B$297='Contribution Structures'!$H$5,'Contribution Structures'!D61,IF($B$297='Contribution Structures'!$H$6,'Contribution Structures'!D84,IF($B$297='Contribution Structures'!$H$7,'Contribution Structures'!D107,IF($B$297='Contribution Structures'!$H$8,'Contribution Structures'!D130,IF($B$297='Contribution Structures'!$H$9,'Contribution Structures'!D153)))))))</f>
        <v>0.26</v>
      </c>
      <c r="G311" s="83">
        <f>Input!$M$13</f>
        <v>0</v>
      </c>
      <c r="H311" s="84" t="e">
        <f>(F311*HLOOKUP($B$298,Input!$D$11:$M$15, 3, FALSE))+(G311-HLOOKUP($B$298,Input!$D$11:$M$15, 3, FALSE))</f>
        <v>#N/A</v>
      </c>
      <c r="I311" s="61">
        <f>IF($B$297='Contribution Structures'!$H$3,'Contribution Structures'!E15,IF($B$297='Contribution Structures'!$H$4,'Contribution Structures'!E38,IF($B$297='Contribution Structures'!$H$5,'Contribution Structures'!E61,IF($B$297='Contribution Structures'!$H$6,'Contribution Structures'!E84,IF($B$297='Contribution Structures'!$H$7,'Contribution Structures'!E107,IF($B$297='Contribution Structures'!$H$8,'Contribution Structures'!E130,IF($B$297='Contribution Structures'!$H$9,'Contribution Structures'!E153)))))))</f>
        <v>0.26</v>
      </c>
      <c r="J311" s="83">
        <f>Input!$M$14</f>
        <v>0</v>
      </c>
      <c r="K311" s="84" t="e">
        <f>(I311*HLOOKUP($B$298,Input!$D$11:$M$15, 4, FALSE))+(J311-HLOOKUP($B$298,Input!$D$11:$M$15, 4, FALSE))</f>
        <v>#N/A</v>
      </c>
      <c r="L311" s="61">
        <f>IF($B$297='Contribution Structures'!$H$3,'Contribution Structures'!F15,IF($B$297='Contribution Structures'!$H$4,'Contribution Structures'!F38,IF($B$297='Contribution Structures'!$H$5,'Contribution Structures'!F61,IF($B$297='Contribution Structures'!$H$6,'Contribution Structures'!F84,IF($B$297='Contribution Structures'!$H$7,'Contribution Structures'!F107,IF($B$297='Contribution Structures'!$H$8,'Contribution Structures'!F130,IF($B$297='Contribution Structures'!$H$9,'Contribution Structures'!F153)))))))</f>
        <v>0.22</v>
      </c>
      <c r="M311" s="95">
        <f>Input!$M$15</f>
        <v>0</v>
      </c>
      <c r="N311" s="84" t="e">
        <f>(L311*HLOOKUP($B$298,Input!$D$11:$M$15, 5, FALSE))+(M311-HLOOKUP($B$298,Input!$D$11:$M$15, 5, FALSE))</f>
        <v>#N/A</v>
      </c>
    </row>
    <row r="312" spans="1:14" s="1" customFormat="1" x14ac:dyDescent="0.25">
      <c r="A312" s="115">
        <v>13</v>
      </c>
      <c r="B312" s="60" t="s">
        <v>41</v>
      </c>
      <c r="C312" s="61">
        <f>IF($B$297 ='Contribution Structures'!$H$3,'Contribution Structures'!C16,IF($B$297='Contribution Structures'!$H$4,'Contribution Structures'!C39,IF($B$297='Contribution Structures'!$H$5,'Contribution Structures'!C62,IF($B$297='Contribution Structures'!$H$6,'Contribution Structures'!C85,IF($B$297='Contribution Structures'!$H$7,'Contribution Structures'!C108,IF($B$297='Contribution Structures'!$H$8,'Contribution Structures'!C131,IF($B$297='Contribution Structures'!$H$9,'Contribution Structures'!C154)))))))</f>
        <v>0.33</v>
      </c>
      <c r="D312" s="83">
        <f>Input!$M$12</f>
        <v>0</v>
      </c>
      <c r="E312" s="84" t="e">
        <f>(C312*HLOOKUP($B$298,Input!$D$11:$M$15, 2, FALSE))+(D312-HLOOKUP($B$298,Input!$D$11:$M$15, 2, FALSE))</f>
        <v>#N/A</v>
      </c>
      <c r="F312" s="61">
        <f>IF($B$297='Contribution Structures'!$H$3,'Contribution Structures'!D16,IF($B$297='Contribution Structures'!$H$4,'Contribution Structures'!D39,IF($B$297='Contribution Structures'!$H$5,'Contribution Structures'!D62,IF($B$297='Contribution Structures'!$H$6,'Contribution Structures'!D85,IF($B$297='Contribution Structures'!$H$7,'Contribution Structures'!D108,IF($B$297='Contribution Structures'!$H$8,'Contribution Structures'!D131,IF($B$297='Contribution Structures'!$H$9,'Contribution Structures'!D154)))))))</f>
        <v>0.27</v>
      </c>
      <c r="G312" s="83">
        <f>Input!$M$13</f>
        <v>0</v>
      </c>
      <c r="H312" s="84" t="e">
        <f>(F312*HLOOKUP($B$298,Input!$D$11:$M$15, 3, FALSE))+(G312-HLOOKUP($B$298,Input!$D$11:$M$15, 3, FALSE))</f>
        <v>#N/A</v>
      </c>
      <c r="I312" s="61">
        <f>IF($B$297='Contribution Structures'!$H$3,'Contribution Structures'!E16,IF($B$297='Contribution Structures'!$H$4,'Contribution Structures'!E39,IF($B$297='Contribution Structures'!$H$5,'Contribution Structures'!E62,IF($B$297='Contribution Structures'!$H$6,'Contribution Structures'!E85,IF($B$297='Contribution Structures'!$H$7,'Contribution Structures'!E108,IF($B$297='Contribution Structures'!$H$8,'Contribution Structures'!E131,IF($B$297='Contribution Structures'!$H$9,'Contribution Structures'!E154)))))))</f>
        <v>0.27</v>
      </c>
      <c r="J312" s="83">
        <f>Input!$M$14</f>
        <v>0</v>
      </c>
      <c r="K312" s="84" t="e">
        <f>(I312*HLOOKUP($B$298,Input!$D$11:$M$15, 4, FALSE))+(J312-HLOOKUP($B$298,Input!$D$11:$M$15, 4, FALSE))</f>
        <v>#N/A</v>
      </c>
      <c r="L312" s="61">
        <f>IF($B$297='Contribution Structures'!$H$3,'Contribution Structures'!F16,IF($B$297='Contribution Structures'!$H$4,'Contribution Structures'!F39,IF($B$297='Contribution Structures'!$H$5,'Contribution Structures'!F62,IF($B$297='Contribution Structures'!$H$6,'Contribution Structures'!F85,IF($B$297='Contribution Structures'!$H$7,'Contribution Structures'!F108,IF($B$297='Contribution Structures'!$H$8,'Contribution Structures'!F131,IF($B$297='Contribution Structures'!$H$9,'Contribution Structures'!F154)))))))</f>
        <v>0.23</v>
      </c>
      <c r="M312" s="95">
        <f>Input!$M$15</f>
        <v>0</v>
      </c>
      <c r="N312" s="84" t="e">
        <f>(L312*HLOOKUP($B$298,Input!$D$11:$M$15, 5, FALSE))+(M312-HLOOKUP($B$298,Input!$D$11:$M$15, 5, FALSE))</f>
        <v>#N/A</v>
      </c>
    </row>
    <row r="313" spans="1:14" s="1" customFormat="1" x14ac:dyDescent="0.25">
      <c r="A313" s="115">
        <v>14</v>
      </c>
      <c r="B313" s="60" t="s">
        <v>42</v>
      </c>
      <c r="C313" s="61">
        <f>IF($B$297 ='Contribution Structures'!$H$3,'Contribution Structures'!C17,IF($B$297='Contribution Structures'!$H$4,'Contribution Structures'!C40,IF($B$297='Contribution Structures'!$H$5,'Contribution Structures'!C63,IF($B$297='Contribution Structures'!$H$6,'Contribution Structures'!C86,IF($B$297='Contribution Structures'!$H$7,'Contribution Structures'!C109,IF($B$297='Contribution Structures'!$H$8,'Contribution Structures'!C132,IF($B$297='Contribution Structures'!$H$9,'Contribution Structures'!C155)))))))</f>
        <v>0.34</v>
      </c>
      <c r="D313" s="83">
        <f>Input!$M$12</f>
        <v>0</v>
      </c>
      <c r="E313" s="84" t="e">
        <f>(C313*HLOOKUP($B$298,Input!$D$11:$M$15, 2, FALSE))+(D313-HLOOKUP($B$298,Input!$D$11:$M$15, 2, FALSE))</f>
        <v>#N/A</v>
      </c>
      <c r="F313" s="61">
        <f>IF($B$297='Contribution Structures'!$H$3,'Contribution Structures'!D17,IF($B$297='Contribution Structures'!$H$4,'Contribution Structures'!D40,IF($B$297='Contribution Structures'!$H$5,'Contribution Structures'!D63,IF($B$297='Contribution Structures'!$H$6,'Contribution Structures'!D86,IF($B$297='Contribution Structures'!$H$7,'Contribution Structures'!D109,IF($B$297='Contribution Structures'!$H$8,'Contribution Structures'!D132,IF($B$297='Contribution Structures'!$H$9,'Contribution Structures'!D155)))))))</f>
        <v>0.28000000000000003</v>
      </c>
      <c r="G313" s="83">
        <f>Input!$M$13</f>
        <v>0</v>
      </c>
      <c r="H313" s="84" t="e">
        <f>(F313*HLOOKUP($B$298,Input!$D$11:$M$15, 3, FALSE))+(G313-HLOOKUP($B$298,Input!$D$11:$M$15, 3, FALSE))</f>
        <v>#N/A</v>
      </c>
      <c r="I313" s="61">
        <f>IF($B$297='Contribution Structures'!$H$3,'Contribution Structures'!E17,IF($B$297='Contribution Structures'!$H$4,'Contribution Structures'!E40,IF($B$297='Contribution Structures'!$H$5,'Contribution Structures'!E63,IF($B$297='Contribution Structures'!$H$6,'Contribution Structures'!E86,IF($B$297='Contribution Structures'!$H$7,'Contribution Structures'!E109,IF($B$297='Contribution Structures'!$H$8,'Contribution Structures'!E132,IF($B$297='Contribution Structures'!$H$9,'Contribution Structures'!E155)))))))</f>
        <v>0.28000000000000003</v>
      </c>
      <c r="J313" s="83">
        <f>Input!$M$14</f>
        <v>0</v>
      </c>
      <c r="K313" s="84" t="e">
        <f>(I313*HLOOKUP($B$298,Input!$D$11:$M$15, 4, FALSE))+(J313-HLOOKUP($B$298,Input!$D$11:$M$15, 4, FALSE))</f>
        <v>#N/A</v>
      </c>
      <c r="L313" s="61">
        <f>IF($B$297='Contribution Structures'!$H$3,'Contribution Structures'!F17,IF($B$297='Contribution Structures'!$H$4,'Contribution Structures'!F40,IF($B$297='Contribution Structures'!$H$5,'Contribution Structures'!F63,IF($B$297='Contribution Structures'!$H$6,'Contribution Structures'!F86,IF($B$297='Contribution Structures'!$H$7,'Contribution Structures'!F109,IF($B$297='Contribution Structures'!$H$8,'Contribution Structures'!F132,IF($B$297='Contribution Structures'!$H$9,'Contribution Structures'!F155)))))))</f>
        <v>0.24</v>
      </c>
      <c r="M313" s="95">
        <f>Input!$M$15</f>
        <v>0</v>
      </c>
      <c r="N313" s="84" t="e">
        <f>(L313*HLOOKUP($B$298,Input!$D$11:$M$15, 5, FALSE))+(M313-HLOOKUP($B$298,Input!$D$11:$M$15, 5, FALSE))</f>
        <v>#N/A</v>
      </c>
    </row>
    <row r="314" spans="1:14" s="1" customFormat="1" x14ac:dyDescent="0.25">
      <c r="A314" s="115">
        <v>15</v>
      </c>
      <c r="B314" s="60" t="s">
        <v>43</v>
      </c>
      <c r="C314" s="61">
        <f>IF($B$297 ='Contribution Structures'!$H$3,'Contribution Structures'!C18,IF($B$297='Contribution Structures'!$H$4,'Contribution Structures'!C41,IF($B$297='Contribution Structures'!$H$5,'Contribution Structures'!C64,IF($B$297='Contribution Structures'!$H$6,'Contribution Structures'!C87,IF($B$297='Contribution Structures'!$H$7,'Contribution Structures'!C110,IF($B$297='Contribution Structures'!$H$8,'Contribution Structures'!C133,IF($B$297='Contribution Structures'!$H$9,'Contribution Structures'!C156)))))))</f>
        <v>0.34</v>
      </c>
      <c r="D314" s="83">
        <f>Input!$M$12</f>
        <v>0</v>
      </c>
      <c r="E314" s="84" t="e">
        <f>(C314*HLOOKUP($B$298,Input!$D$11:$M$15, 2, FALSE))+(D314-HLOOKUP($B$298,Input!$D$11:$M$15, 2, FALSE))</f>
        <v>#N/A</v>
      </c>
      <c r="F314" s="61">
        <f>IF($B$297='Contribution Structures'!$H$3,'Contribution Structures'!D18,IF($B$297='Contribution Structures'!$H$4,'Contribution Structures'!D41,IF($B$297='Contribution Structures'!$H$5,'Contribution Structures'!D64,IF($B$297='Contribution Structures'!$H$6,'Contribution Structures'!D87,IF($B$297='Contribution Structures'!$H$7,'Contribution Structures'!D110,IF($B$297='Contribution Structures'!$H$8,'Contribution Structures'!D133,IF($B$297='Contribution Structures'!$H$9,'Contribution Structures'!D156)))))))</f>
        <v>0.3</v>
      </c>
      <c r="G314" s="83">
        <f>Input!$M$13</f>
        <v>0</v>
      </c>
      <c r="H314" s="84" t="e">
        <f>(F314*HLOOKUP($B$298,Input!$D$11:$M$15, 3, FALSE))+(G314-HLOOKUP($B$298,Input!$D$11:$M$15, 3, FALSE))</f>
        <v>#N/A</v>
      </c>
      <c r="I314" s="61">
        <f>IF($B$297='Contribution Structures'!$H$3,'Contribution Structures'!E18,IF($B$297='Contribution Structures'!$H$4,'Contribution Structures'!E41,IF($B$297='Contribution Structures'!$H$5,'Contribution Structures'!E64,IF($B$297='Contribution Structures'!$H$6,'Contribution Structures'!E87,IF($B$297='Contribution Structures'!$H$7,'Contribution Structures'!E110,IF($B$297='Contribution Structures'!$H$8,'Contribution Structures'!E133,IF($B$297='Contribution Structures'!$H$9,'Contribution Structures'!E156)))))))</f>
        <v>0.3</v>
      </c>
      <c r="J314" s="83">
        <f>Input!$M$14</f>
        <v>0</v>
      </c>
      <c r="K314" s="84" t="e">
        <f>(I314*HLOOKUP($B$298,Input!$D$11:$M$15, 4, FALSE))+(J314-HLOOKUP($B$298,Input!$D$11:$M$15, 4, FALSE))</f>
        <v>#N/A</v>
      </c>
      <c r="L314" s="61">
        <f>IF($B$297='Contribution Structures'!$H$3,'Contribution Structures'!F18,IF($B$297='Contribution Structures'!$H$4,'Contribution Structures'!F41,IF($B$297='Contribution Structures'!$H$5,'Contribution Structures'!F64,IF($B$297='Contribution Structures'!$H$6,'Contribution Structures'!F87,IF($B$297='Contribution Structures'!$H$7,'Contribution Structures'!F110,IF($B$297='Contribution Structures'!$H$8,'Contribution Structures'!F133,IF($B$297='Contribution Structures'!$H$9,'Contribution Structures'!F156)))))))</f>
        <v>0.26</v>
      </c>
      <c r="M314" s="95">
        <f>Input!$M$15</f>
        <v>0</v>
      </c>
      <c r="N314" s="84" t="e">
        <f>(L314*HLOOKUP($B$298,Input!$D$11:$M$15, 5, FALSE))+(M314-HLOOKUP($B$298,Input!$D$11:$M$15, 5, FALSE))</f>
        <v>#N/A</v>
      </c>
    </row>
    <row r="315" spans="1:14" s="1" customFormat="1" x14ac:dyDescent="0.25">
      <c r="A315" s="115">
        <v>16</v>
      </c>
      <c r="B315" s="62" t="s">
        <v>44</v>
      </c>
      <c r="C315" s="61">
        <f>IF($B$297 ='Contribution Structures'!$H$3,'Contribution Structures'!C19,IF($B$297='Contribution Structures'!$H$4,'Contribution Structures'!C42,IF($B$297='Contribution Structures'!$H$5,'Contribution Structures'!C65,IF($B$297='Contribution Structures'!$H$6,'Contribution Structures'!C88,IF($B$297='Contribution Structures'!$H$7,'Contribution Structures'!C111,IF($B$297='Contribution Structures'!$H$8,'Contribution Structures'!C134,IF($B$297='Contribution Structures'!$H$9,'Contribution Structures'!C157)))))))</f>
        <v>0.34</v>
      </c>
      <c r="D315" s="83">
        <f>Input!$M$12</f>
        <v>0</v>
      </c>
      <c r="E315" s="84" t="e">
        <f>(C315*HLOOKUP($B$298,Input!$D$11:$M$15, 2, FALSE))+(D315-HLOOKUP($B$298,Input!$D$11:$M$15, 2, FALSE))</f>
        <v>#N/A</v>
      </c>
      <c r="F315" s="61">
        <f>IF($B$297='Contribution Structures'!$H$3,'Contribution Structures'!D19,IF($B$297='Contribution Structures'!$H$4,'Contribution Structures'!D42,IF($B$297='Contribution Structures'!$H$5,'Contribution Structures'!D65,IF($B$297='Contribution Structures'!$H$6,'Contribution Structures'!D88,IF($B$297='Contribution Structures'!$H$7,'Contribution Structures'!D111,IF($B$297='Contribution Structures'!$H$8,'Contribution Structures'!D134,IF($B$297='Contribution Structures'!$H$9,'Contribution Structures'!D157)))))))</f>
        <v>0.3</v>
      </c>
      <c r="G315" s="83">
        <f>Input!$M$13</f>
        <v>0</v>
      </c>
      <c r="H315" s="84" t="e">
        <f>(F315*HLOOKUP($B$298,Input!$D$11:$M$15, 3, FALSE))+(G315-HLOOKUP($B$298,Input!$D$11:$M$15, 3, FALSE))</f>
        <v>#N/A</v>
      </c>
      <c r="I315" s="61">
        <f>IF($B$297='Contribution Structures'!$H$3,'Contribution Structures'!E19,IF($B$297='Contribution Structures'!$H$4,'Contribution Structures'!E42,IF($B$297='Contribution Structures'!$H$5,'Contribution Structures'!E65,IF($B$297='Contribution Structures'!$H$6,'Contribution Structures'!E88,IF($B$297='Contribution Structures'!$H$7,'Contribution Structures'!E111,IF($B$297='Contribution Structures'!$H$8,'Contribution Structures'!E134,IF($B$297='Contribution Structures'!$H$9,'Contribution Structures'!E157)))))))</f>
        <v>0.3</v>
      </c>
      <c r="J315" s="83">
        <f>Input!$M$14</f>
        <v>0</v>
      </c>
      <c r="K315" s="84" t="e">
        <f>(I315*HLOOKUP($B$298,Input!$D$11:$M$15, 4, FALSE))+(J315-HLOOKUP($B$298,Input!$D$11:$M$15, 4, FALSE))</f>
        <v>#N/A</v>
      </c>
      <c r="L315" s="61">
        <f>IF($B$297='Contribution Structures'!$H$3,'Contribution Structures'!F19,IF($B$297='Contribution Structures'!$H$4,'Contribution Structures'!F42,IF($B$297='Contribution Structures'!$H$5,'Contribution Structures'!F65,IF($B$297='Contribution Structures'!$H$6,'Contribution Structures'!F88,IF($B$297='Contribution Structures'!$H$7,'Contribution Structures'!F111,IF($B$297='Contribution Structures'!$H$8,'Contribution Structures'!F134,IF($B$297='Contribution Structures'!$H$9,'Contribution Structures'!F157)))))))</f>
        <v>0.28000000000000003</v>
      </c>
      <c r="M315" s="95">
        <f>Input!$M$15</f>
        <v>0</v>
      </c>
      <c r="N315" s="84" t="e">
        <f>(L315*HLOOKUP($B$298,Input!$D$11:$M$15, 5, FALSE))+(M315-HLOOKUP($B$298,Input!$D$11:$M$15, 5, FALSE))</f>
        <v>#N/A</v>
      </c>
    </row>
    <row r="316" spans="1:14" s="1" customFormat="1" x14ac:dyDescent="0.25">
      <c r="A316" s="115">
        <v>17</v>
      </c>
      <c r="B316" s="60" t="s">
        <v>45</v>
      </c>
      <c r="C316" s="61">
        <f>IF($B$297 ='Contribution Structures'!$H$3,'Contribution Structures'!C20,IF($B$297='Contribution Structures'!$H$4,'Contribution Structures'!C43,IF($B$297='Contribution Structures'!$H$5,'Contribution Structures'!C66,IF($B$297='Contribution Structures'!$H$6,'Contribution Structures'!C89,IF($B$297='Contribution Structures'!$H$7,'Contribution Structures'!C112,IF($B$297='Contribution Structures'!$H$8,'Contribution Structures'!C135,IF($B$297='Contribution Structures'!$H$9,'Contribution Structures'!C158)))))))</f>
        <v>0.35</v>
      </c>
      <c r="D316" s="83">
        <f>Input!$M$12</f>
        <v>0</v>
      </c>
      <c r="E316" s="84" t="e">
        <f>(C316*HLOOKUP($B$298,Input!$D$11:$M$15, 2, FALSE))+(D316-HLOOKUP($B$298,Input!$D$11:$M$15, 2, FALSE))</f>
        <v>#N/A</v>
      </c>
      <c r="F316" s="61">
        <f>IF($B$297='Contribution Structures'!$H$3,'Contribution Structures'!D20,IF($B$297='Contribution Structures'!$H$4,'Contribution Structures'!D43,IF($B$297='Contribution Structures'!$H$5,'Contribution Structures'!D66,IF($B$297='Contribution Structures'!$H$6,'Contribution Structures'!D89,IF($B$297='Contribution Structures'!$H$7,'Contribution Structures'!D112,IF($B$297='Contribution Structures'!$H$8,'Contribution Structures'!D135,IF($B$297='Contribution Structures'!$H$9,'Contribution Structures'!D158)))))))</f>
        <v>0.3</v>
      </c>
      <c r="G316" s="83">
        <f>Input!$M$13</f>
        <v>0</v>
      </c>
      <c r="H316" s="84" t="e">
        <f>(F316*HLOOKUP($B$298,Input!$D$11:$M$15, 3, FALSE))+(G316-HLOOKUP($B$298,Input!$D$11:$M$15, 3, FALSE))</f>
        <v>#N/A</v>
      </c>
      <c r="I316" s="61">
        <f>IF($B$297='Contribution Structures'!$H$3,'Contribution Structures'!E20,IF($B$297='Contribution Structures'!$H$4,'Contribution Structures'!E43,IF($B$297='Contribution Structures'!$H$5,'Contribution Structures'!E66,IF($B$297='Contribution Structures'!$H$6,'Contribution Structures'!E89,IF($B$297='Contribution Structures'!$H$7,'Contribution Structures'!E112,IF($B$297='Contribution Structures'!$H$8,'Contribution Structures'!E135,IF($B$297='Contribution Structures'!$H$9,'Contribution Structures'!E158)))))))</f>
        <v>0.3</v>
      </c>
      <c r="J316" s="83">
        <f>Input!$M$14</f>
        <v>0</v>
      </c>
      <c r="K316" s="84" t="e">
        <f>(I316*HLOOKUP($B$298,Input!$D$11:$M$15, 4, FALSE))+(J316-HLOOKUP($B$298,Input!$D$11:$M$15, 4, FALSE))</f>
        <v>#N/A</v>
      </c>
      <c r="L316" s="61">
        <f>IF($B$297='Contribution Structures'!$H$3,'Contribution Structures'!F20,IF($B$297='Contribution Structures'!$H$4,'Contribution Structures'!F43,IF($B$297='Contribution Structures'!$H$5,'Contribution Structures'!F66,IF($B$297='Contribution Structures'!$H$6,'Contribution Structures'!F89,IF($B$297='Contribution Structures'!$H$7,'Contribution Structures'!F112,IF($B$297='Contribution Structures'!$H$8,'Contribution Structures'!F135,IF($B$297='Contribution Structures'!$H$9,'Contribution Structures'!F158)))))))</f>
        <v>0.28999999999999998</v>
      </c>
      <c r="M316" s="95">
        <f>Input!$M$15</f>
        <v>0</v>
      </c>
      <c r="N316" s="84" t="e">
        <f>(L316*HLOOKUP($B$298,Input!$D$11:$M$15, 5, FALSE))+(M316-HLOOKUP($B$298,Input!$D$11:$M$15, 5, FALSE))</f>
        <v>#N/A</v>
      </c>
    </row>
    <row r="317" spans="1:14" s="1" customFormat="1" x14ac:dyDescent="0.25">
      <c r="A317" s="115">
        <v>18</v>
      </c>
      <c r="B317" s="60" t="s">
        <v>46</v>
      </c>
      <c r="C317" s="61">
        <f>IF($B$297 ='Contribution Structures'!$H$3,'Contribution Structures'!C21,IF($B$297='Contribution Structures'!$H$4,'Contribution Structures'!C44,IF($B$297='Contribution Structures'!$H$5,'Contribution Structures'!C67,IF($B$297='Contribution Structures'!$H$6,'Contribution Structures'!C90,IF($B$297='Contribution Structures'!$H$7,'Contribution Structures'!C113,IF($B$297='Contribution Structures'!$H$8,'Contribution Structures'!C136,IF($B$297='Contribution Structures'!$H$9,'Contribution Structures'!C159)))))))</f>
        <v>0.35</v>
      </c>
      <c r="D317" s="83">
        <f>Input!$M$12</f>
        <v>0</v>
      </c>
      <c r="E317" s="84" t="e">
        <f>(C317*HLOOKUP($B$298,Input!$D$11:$M$15, 2, FALSE))+(D317-HLOOKUP($B$298,Input!$D$11:$M$15, 2, FALSE))</f>
        <v>#N/A</v>
      </c>
      <c r="F317" s="61">
        <f>IF($B$297='Contribution Structures'!$H$3,'Contribution Structures'!D21,IF($B$297='Contribution Structures'!$H$4,'Contribution Structures'!D44,IF($B$297='Contribution Structures'!$H$5,'Contribution Structures'!D67,IF($B$297='Contribution Structures'!$H$6,'Contribution Structures'!D90,IF($B$297='Contribution Structures'!$H$7,'Contribution Structures'!D113,IF($B$297='Contribution Structures'!$H$8,'Contribution Structures'!D136,IF($B$297='Contribution Structures'!$H$9,'Contribution Structures'!D159)))))))</f>
        <v>0.35</v>
      </c>
      <c r="G317" s="83">
        <f>Input!$M$13</f>
        <v>0</v>
      </c>
      <c r="H317" s="84" t="e">
        <f>(F317*HLOOKUP($B$298,Input!$D$11:$M$15, 3, FALSE))+(G317-HLOOKUP($B$298,Input!$D$11:$M$15, 3, FALSE))</f>
        <v>#N/A</v>
      </c>
      <c r="I317" s="61">
        <f>IF($B$297='Contribution Structures'!$H$3,'Contribution Structures'!E21,IF($B$297='Contribution Structures'!$H$4,'Contribution Structures'!E44,IF($B$297='Contribution Structures'!$H$5,'Contribution Structures'!E67,IF($B$297='Contribution Structures'!$H$6,'Contribution Structures'!E90,IF($B$297='Contribution Structures'!$H$7,'Contribution Structures'!E113,IF($B$297='Contribution Structures'!$H$8,'Contribution Structures'!E136,IF($B$297='Contribution Structures'!$H$9,'Contribution Structures'!E159)))))))</f>
        <v>0.35</v>
      </c>
      <c r="J317" s="83">
        <f>Input!$M$14</f>
        <v>0</v>
      </c>
      <c r="K317" s="84" t="e">
        <f>(I317*HLOOKUP($B$298,Input!$D$11:$M$15, 4, FALSE))+(J317-HLOOKUP($B$298,Input!$D$11:$M$15, 4, FALSE))</f>
        <v>#N/A</v>
      </c>
      <c r="L317" s="61">
        <f>IF($B$297='Contribution Structures'!$H$3,'Contribution Structures'!F21,IF($B$297='Contribution Structures'!$H$4,'Contribution Structures'!F44,IF($B$297='Contribution Structures'!$H$5,'Contribution Structures'!F67,IF($B$297='Contribution Structures'!$H$6,'Contribution Structures'!F90,IF($B$297='Contribution Structures'!$H$7,'Contribution Structures'!F113,IF($B$297='Contribution Structures'!$H$8,'Contribution Structures'!F136,IF($B$297='Contribution Structures'!$H$9,'Contribution Structures'!F159)))))))</f>
        <v>0.32</v>
      </c>
      <c r="M317" s="95">
        <f>Input!$M$15</f>
        <v>0</v>
      </c>
      <c r="N317" s="84" t="e">
        <f>(L317*HLOOKUP($B$298,Input!$D$11:$M$15, 5, FALSE))+(M317-HLOOKUP($B$298,Input!$D$11:$M$15, 5, FALSE))</f>
        <v>#N/A</v>
      </c>
    </row>
    <row r="318" spans="1:14" s="1" customFormat="1" x14ac:dyDescent="0.25">
      <c r="A318" s="115">
        <v>19</v>
      </c>
      <c r="B318" s="60" t="s">
        <v>47</v>
      </c>
      <c r="C318" s="61">
        <f>IF($B$297 ='Contribution Structures'!$H$3,'Contribution Structures'!C22,IF($B$297='Contribution Structures'!$H$4,'Contribution Structures'!C45,IF($B$297='Contribution Structures'!$H$5,'Contribution Structures'!C68,IF($B$297='Contribution Structures'!$H$6,'Contribution Structures'!C91,IF($B$297='Contribution Structures'!$H$7,'Contribution Structures'!C114,IF($B$297='Contribution Structures'!$H$8,'Contribution Structures'!C137,IF($B$297='Contribution Structures'!$H$9,'Contribution Structures'!C160)))))))</f>
        <v>0.35</v>
      </c>
      <c r="D318" s="83">
        <f>Input!$M$12</f>
        <v>0</v>
      </c>
      <c r="E318" s="84" t="e">
        <f>(C318*HLOOKUP($B$298,Input!$D$11:$M$15, 2, FALSE))+(D318-HLOOKUP($B$298,Input!$D$11:$M$15, 2, FALSE))</f>
        <v>#N/A</v>
      </c>
      <c r="F318" s="61">
        <f>IF($B$297='Contribution Structures'!$H$3,'Contribution Structures'!D22,IF($B$297='Contribution Structures'!$H$4,'Contribution Structures'!D45,IF($B$297='Contribution Structures'!$H$5,'Contribution Structures'!D68,IF($B$297='Contribution Structures'!$H$6,'Contribution Structures'!D91,IF($B$297='Contribution Structures'!$H$7,'Contribution Structures'!D114,IF($B$297='Contribution Structures'!$H$8,'Contribution Structures'!D137,IF($B$297='Contribution Structures'!$H$9,'Contribution Structures'!D160)))))))</f>
        <v>0.35</v>
      </c>
      <c r="G318" s="83">
        <f>Input!$M$13</f>
        <v>0</v>
      </c>
      <c r="H318" s="84" t="e">
        <f>(F318*HLOOKUP($B$298,Input!$D$11:$M$15, 3, FALSE))+(G318-HLOOKUP($B$298,Input!$D$11:$M$15, 3, FALSE))</f>
        <v>#N/A</v>
      </c>
      <c r="I318" s="61">
        <f>IF($B$297='Contribution Structures'!$H$3,'Contribution Structures'!E22,IF($B$297='Contribution Structures'!$H$4,'Contribution Structures'!E45,IF($B$297='Contribution Structures'!$H$5,'Contribution Structures'!E68,IF($B$297='Contribution Structures'!$H$6,'Contribution Structures'!E91,IF($B$297='Contribution Structures'!$H$7,'Contribution Structures'!E114,IF($B$297='Contribution Structures'!$H$8,'Contribution Structures'!E137,IF($B$297='Contribution Structures'!$H$9,'Contribution Structures'!E160)))))))</f>
        <v>0.35</v>
      </c>
      <c r="J318" s="83">
        <f>Input!$M$14</f>
        <v>0</v>
      </c>
      <c r="K318" s="84" t="e">
        <f>(I318*HLOOKUP($B$298,Input!$D$11:$M$15, 4, FALSE))+(J318-HLOOKUP($B$298,Input!$D$11:$M$15, 4, FALSE))</f>
        <v>#N/A</v>
      </c>
      <c r="L318" s="61">
        <f>IF($B$297='Contribution Structures'!$H$3,'Contribution Structures'!F22,IF($B$297='Contribution Structures'!$H$4,'Contribution Structures'!F45,IF($B$297='Contribution Structures'!$H$5,'Contribution Structures'!F68,IF($B$297='Contribution Structures'!$H$6,'Contribution Structures'!F91,IF($B$297='Contribution Structures'!$H$7,'Contribution Structures'!F114,IF($B$297='Contribution Structures'!$H$8,'Contribution Structures'!F137,IF($B$297='Contribution Structures'!$H$9,'Contribution Structures'!F160)))))))</f>
        <v>0.32</v>
      </c>
      <c r="M318" s="95">
        <f>Input!$M$15</f>
        <v>0</v>
      </c>
      <c r="N318" s="84" t="e">
        <f>(L318*HLOOKUP($B$298,Input!$D$11:$M$15, 5, FALSE))+(M318-HLOOKUP($B$298,Input!$D$11:$M$15, 5, FALSE))</f>
        <v>#N/A</v>
      </c>
    </row>
    <row r="319" spans="1:14" s="1" customFormat="1" ht="15.75" thickBot="1" x14ac:dyDescent="0.3">
      <c r="A319" s="115">
        <v>20</v>
      </c>
      <c r="B319" s="63" t="s">
        <v>48</v>
      </c>
      <c r="C319" s="64">
        <f>IF($B$297 ='Contribution Structures'!$H$3,'Contribution Structures'!C23,IF($B$297='Contribution Structures'!$H$4,'Contribution Structures'!C46,IF($B$297='Contribution Structures'!$H$5,'Contribution Structures'!C69,IF($B$297='Contribution Structures'!$H$6,'Contribution Structures'!C92,IF($B$297='Contribution Structures'!$H$7,'Contribution Structures'!C115,IF($B$297='Contribution Structures'!$H$8,'Contribution Structures'!C138,IF($B$297='Contribution Structures'!$H$9,'Contribution Structures'!C161)))))))</f>
        <v>0.35</v>
      </c>
      <c r="D319" s="88">
        <f>Input!$M$12</f>
        <v>0</v>
      </c>
      <c r="E319" s="89" t="e">
        <f>(C319*HLOOKUP($B$298,Input!$D$11:$M$15, 2, FALSE))+(D319-HLOOKUP($B$298,Input!$D$11:$M$15, 2, FALSE))</f>
        <v>#N/A</v>
      </c>
      <c r="F319" s="64">
        <f>IF($B$297='Contribution Structures'!$H$3,'Contribution Structures'!D23,IF($B$297='Contribution Structures'!$H$4,'Contribution Structures'!D46,IF($B$297='Contribution Structures'!$H$5,'Contribution Structures'!D69,IF($B$297='Contribution Structures'!$H$6,'Contribution Structures'!D92,IF($B$297='Contribution Structures'!$H$7,'Contribution Structures'!D115,IF($B$297='Contribution Structures'!$H$8,'Contribution Structures'!D138,IF($B$297='Contribution Structures'!$H$9,'Contribution Structures'!D161)))))))</f>
        <v>0.35</v>
      </c>
      <c r="G319" s="88">
        <f>Input!$M$13</f>
        <v>0</v>
      </c>
      <c r="H319" s="89" t="e">
        <f>(F319*HLOOKUP($B$298,Input!$D$11:$M$15, 3, FALSE))+(G319-HLOOKUP($B$298,Input!$D$11:$M$15, 3, FALSE))</f>
        <v>#N/A</v>
      </c>
      <c r="I319" s="64">
        <f>IF($B$297='Contribution Structures'!$H$3,'Contribution Structures'!E23,IF($B$297='Contribution Structures'!$H$4,'Contribution Structures'!E46,IF($B$297='Contribution Structures'!$H$5,'Contribution Structures'!E69,IF($B$297='Contribution Structures'!$H$6,'Contribution Structures'!E92,IF($B$297='Contribution Structures'!$H$7,'Contribution Structures'!E115,IF($B$297='Contribution Structures'!$H$8,'Contribution Structures'!E138,IF($B$297='Contribution Structures'!$H$9,'Contribution Structures'!E161)))))))</f>
        <v>0.35</v>
      </c>
      <c r="J319" s="88">
        <f>Input!$M$14</f>
        <v>0</v>
      </c>
      <c r="K319" s="89" t="e">
        <f>(I319*HLOOKUP($B$298,Input!$D$11:$M$15, 4, FALSE))+(J319-HLOOKUP($B$298,Input!$D$11:$M$15, 4, FALSE))</f>
        <v>#N/A</v>
      </c>
      <c r="L319" s="64">
        <f>IF($B$297='Contribution Structures'!$H$3,'Contribution Structures'!F23,IF($B$297='Contribution Structures'!$H$4,'Contribution Structures'!F46,IF($B$297='Contribution Structures'!$H$5,'Contribution Structures'!F69,IF($B$297='Contribution Structures'!$H$6,'Contribution Structures'!F92,IF($B$297='Contribution Structures'!$H$7,'Contribution Structures'!F115,IF($B$297='Contribution Structures'!$H$8,'Contribution Structures'!F138,IF($B$297='Contribution Structures'!$H$9,'Contribution Structures'!F161)))))))</f>
        <v>0.35</v>
      </c>
      <c r="M319" s="97">
        <f>Input!$M$15</f>
        <v>0</v>
      </c>
      <c r="N319" s="89" t="e">
        <f>(L319*HLOOKUP($B$298,Input!$D$11:$M$15, 5, FALSE))+(M319-HLOOKUP($B$298,Input!$D$11:$M$15, 5, FALSE))</f>
        <v>#N/A</v>
      </c>
    </row>
    <row r="320" spans="1:14" s="1" customFormat="1" ht="15.75" thickBot="1" x14ac:dyDescent="0.3">
      <c r="A320" s="114"/>
    </row>
    <row r="321" spans="1:14" s="1" customFormat="1" ht="15.75" thickBot="1" x14ac:dyDescent="0.3">
      <c r="A321" s="115"/>
      <c r="B321" s="70" t="s">
        <v>99</v>
      </c>
      <c r="C321" s="146" t="s">
        <v>12</v>
      </c>
      <c r="D321" s="147"/>
      <c r="E321" s="148"/>
      <c r="F321" s="146" t="s">
        <v>13</v>
      </c>
      <c r="G321" s="147"/>
      <c r="H321" s="148"/>
      <c r="I321" s="146" t="s">
        <v>14</v>
      </c>
      <c r="J321" s="147"/>
      <c r="K321" s="148"/>
      <c r="L321" s="146" t="s">
        <v>15</v>
      </c>
      <c r="M321" s="147"/>
      <c r="N321" s="148"/>
    </row>
    <row r="322" spans="1:14" s="1" customFormat="1" ht="26.25" thickBot="1" x14ac:dyDescent="0.3">
      <c r="A322" s="115" t="s">
        <v>16</v>
      </c>
      <c r="B322" s="55" t="s">
        <v>17</v>
      </c>
      <c r="C322" s="56" t="s">
        <v>18</v>
      </c>
      <c r="D322" s="72" t="s">
        <v>19</v>
      </c>
      <c r="E322" s="73" t="s">
        <v>20</v>
      </c>
      <c r="F322" s="56" t="s">
        <v>18</v>
      </c>
      <c r="G322" s="72" t="s">
        <v>19</v>
      </c>
      <c r="H322" s="73" t="s">
        <v>20</v>
      </c>
      <c r="I322" s="56" t="s">
        <v>18</v>
      </c>
      <c r="J322" s="72" t="s">
        <v>19</v>
      </c>
      <c r="K322" s="73" t="s">
        <v>20</v>
      </c>
      <c r="L322" s="56" t="s">
        <v>18</v>
      </c>
      <c r="M322" s="74" t="s">
        <v>19</v>
      </c>
      <c r="N322" s="75" t="s">
        <v>20</v>
      </c>
    </row>
    <row r="323" spans="1:14" s="1" customFormat="1" ht="13.5" customHeight="1" x14ac:dyDescent="0.25">
      <c r="A323" s="115">
        <v>1</v>
      </c>
      <c r="B323" s="91" t="s">
        <v>29</v>
      </c>
      <c r="C323" s="92">
        <v>4.4999999999999998E-2</v>
      </c>
      <c r="D323" s="78">
        <f>Input!$B$22</f>
        <v>0</v>
      </c>
      <c r="E323" s="79">
        <f>C323*D323</f>
        <v>0</v>
      </c>
      <c r="F323" s="92">
        <v>3.5000000000000003E-2</v>
      </c>
      <c r="G323" s="78">
        <f>Input!$B$23</f>
        <v>0</v>
      </c>
      <c r="H323" s="79">
        <f>F323*G323</f>
        <v>0</v>
      </c>
      <c r="I323" s="92">
        <v>3.5000000000000003E-2</v>
      </c>
      <c r="J323" s="78">
        <f>Input!$B$24</f>
        <v>0</v>
      </c>
      <c r="K323" s="79">
        <f>I323*J323</f>
        <v>0</v>
      </c>
      <c r="L323" s="92">
        <v>0.03</v>
      </c>
      <c r="M323" s="78">
        <f>Input!$B$25</f>
        <v>0</v>
      </c>
      <c r="N323" s="79">
        <f>L323*M323</f>
        <v>0</v>
      </c>
    </row>
    <row r="324" spans="1:14" s="1" customFormat="1" ht="13.5" customHeight="1" x14ac:dyDescent="0.25">
      <c r="A324" s="115">
        <v>2</v>
      </c>
      <c r="B324" s="60" t="s">
        <v>30</v>
      </c>
      <c r="C324" s="61">
        <v>5.5E-2</v>
      </c>
      <c r="D324" s="110">
        <f>Input!$B$22</f>
        <v>0</v>
      </c>
      <c r="E324" s="94">
        <f>C324*D324</f>
        <v>0</v>
      </c>
      <c r="F324" s="61">
        <v>3.5000000000000003E-2</v>
      </c>
      <c r="G324" s="110">
        <f>Input!$B$23</f>
        <v>0</v>
      </c>
      <c r="H324" s="94">
        <f>F324*G324</f>
        <v>0</v>
      </c>
      <c r="I324" s="61">
        <v>3.5000000000000003E-2</v>
      </c>
      <c r="J324" s="110">
        <f>Input!$B$24</f>
        <v>0</v>
      </c>
      <c r="K324" s="94">
        <f>I324*J324</f>
        <v>0</v>
      </c>
      <c r="L324" s="61">
        <v>0.03</v>
      </c>
      <c r="M324" s="110">
        <f>Input!$B$25</f>
        <v>0</v>
      </c>
      <c r="N324" s="94">
        <f>L324*M324</f>
        <v>0</v>
      </c>
    </row>
    <row r="325" spans="1:14" s="1" customFormat="1" ht="13.5" customHeight="1" x14ac:dyDescent="0.25">
      <c r="A325" s="115">
        <v>3</v>
      </c>
      <c r="B325" s="60" t="s">
        <v>31</v>
      </c>
      <c r="C325" s="61">
        <v>7.4999999999999997E-2</v>
      </c>
      <c r="D325" s="110">
        <f>Input!$B$22</f>
        <v>0</v>
      </c>
      <c r="E325" s="94">
        <f t="shared" ref="E325:E342" si="8">C325*D325</f>
        <v>0</v>
      </c>
      <c r="F325" s="61">
        <v>4.4999999999999998E-2</v>
      </c>
      <c r="G325" s="110">
        <f>Input!$B$23</f>
        <v>0</v>
      </c>
      <c r="H325" s="94">
        <f t="shared" ref="H325:H341" si="9">F325*G325</f>
        <v>0</v>
      </c>
      <c r="I325" s="61">
        <v>4.4999999999999998E-2</v>
      </c>
      <c r="J325" s="110">
        <f>Input!$B$24</f>
        <v>0</v>
      </c>
      <c r="K325" s="94">
        <f t="shared" ref="K325:K341" si="10">I325*J325</f>
        <v>0</v>
      </c>
      <c r="L325" s="61">
        <v>0.04</v>
      </c>
      <c r="M325" s="110">
        <f>Input!$B$25</f>
        <v>0</v>
      </c>
      <c r="N325" s="94">
        <f t="shared" ref="N325:N341" si="11">L325*M325</f>
        <v>0</v>
      </c>
    </row>
    <row r="326" spans="1:14" s="1" customFormat="1" x14ac:dyDescent="0.25">
      <c r="A326" s="115">
        <v>4</v>
      </c>
      <c r="B326" s="60" t="s">
        <v>32</v>
      </c>
      <c r="C326" s="61">
        <v>0.1</v>
      </c>
      <c r="D326" s="110">
        <f>Input!$B$22</f>
        <v>0</v>
      </c>
      <c r="E326" s="94">
        <f t="shared" si="8"/>
        <v>0</v>
      </c>
      <c r="F326" s="61">
        <v>0.06</v>
      </c>
      <c r="G326" s="110">
        <f>Input!$B$23</f>
        <v>0</v>
      </c>
      <c r="H326" s="94">
        <f t="shared" si="9"/>
        <v>0</v>
      </c>
      <c r="I326" s="61">
        <v>0.06</v>
      </c>
      <c r="J326" s="110">
        <f>Input!$B$24</f>
        <v>0</v>
      </c>
      <c r="K326" s="94">
        <f t="shared" si="10"/>
        <v>0</v>
      </c>
      <c r="L326" s="61">
        <v>0.05</v>
      </c>
      <c r="M326" s="110">
        <f>Input!$B$25</f>
        <v>0</v>
      </c>
      <c r="N326" s="94">
        <f t="shared" si="11"/>
        <v>0</v>
      </c>
    </row>
    <row r="327" spans="1:14" s="1" customFormat="1" ht="13.5" customHeight="1" x14ac:dyDescent="0.25">
      <c r="A327" s="115">
        <v>5</v>
      </c>
      <c r="B327" s="60" t="s">
        <v>33</v>
      </c>
      <c r="C327" s="61">
        <v>0.11</v>
      </c>
      <c r="D327" s="110">
        <f>Input!$B$22</f>
        <v>0</v>
      </c>
      <c r="E327" s="94">
        <f t="shared" si="8"/>
        <v>0</v>
      </c>
      <c r="F327" s="61">
        <v>7.0000000000000007E-2</v>
      </c>
      <c r="G327" s="110">
        <f>Input!$B$23</f>
        <v>0</v>
      </c>
      <c r="H327" s="94">
        <f t="shared" si="9"/>
        <v>0</v>
      </c>
      <c r="I327" s="61">
        <v>7.0000000000000007E-2</v>
      </c>
      <c r="J327" s="110">
        <f>Input!$B$24</f>
        <v>0</v>
      </c>
      <c r="K327" s="94">
        <f t="shared" si="10"/>
        <v>0</v>
      </c>
      <c r="L327" s="61">
        <v>0.06</v>
      </c>
      <c r="M327" s="110">
        <f>Input!$B$25</f>
        <v>0</v>
      </c>
      <c r="N327" s="94">
        <f t="shared" si="11"/>
        <v>0</v>
      </c>
    </row>
    <row r="328" spans="1:14" s="1" customFormat="1" ht="13.5" customHeight="1" x14ac:dyDescent="0.25">
      <c r="A328" s="115">
        <v>6</v>
      </c>
      <c r="B328" s="60" t="s">
        <v>34</v>
      </c>
      <c r="C328" s="61">
        <v>0.12</v>
      </c>
      <c r="D328" s="110">
        <f>Input!$B$22</f>
        <v>0</v>
      </c>
      <c r="E328" s="94">
        <f t="shared" si="8"/>
        <v>0</v>
      </c>
      <c r="F328" s="61">
        <v>0.08</v>
      </c>
      <c r="G328" s="110">
        <f>Input!$B$23</f>
        <v>0</v>
      </c>
      <c r="H328" s="94">
        <f t="shared" si="9"/>
        <v>0</v>
      </c>
      <c r="I328" s="61">
        <v>0.08</v>
      </c>
      <c r="J328" s="110">
        <f>Input!$B$24</f>
        <v>0</v>
      </c>
      <c r="K328" s="94">
        <f t="shared" si="10"/>
        <v>0</v>
      </c>
      <c r="L328" s="61">
        <v>7.0000000000000007E-2</v>
      </c>
      <c r="M328" s="110">
        <f>Input!$B$25</f>
        <v>0</v>
      </c>
      <c r="N328" s="94">
        <f t="shared" si="11"/>
        <v>0</v>
      </c>
    </row>
    <row r="329" spans="1:14" s="1" customFormat="1" ht="13.5" customHeight="1" x14ac:dyDescent="0.25">
      <c r="A329" s="115">
        <v>7</v>
      </c>
      <c r="B329" s="60" t="s">
        <v>35</v>
      </c>
      <c r="C329" s="61">
        <v>0.14000000000000001</v>
      </c>
      <c r="D329" s="110">
        <f>Input!$B$22</f>
        <v>0</v>
      </c>
      <c r="E329" s="94">
        <f t="shared" si="8"/>
        <v>0</v>
      </c>
      <c r="F329" s="61">
        <v>0.1</v>
      </c>
      <c r="G329" s="110">
        <f>Input!$B$23</f>
        <v>0</v>
      </c>
      <c r="H329" s="94">
        <f t="shared" si="9"/>
        <v>0</v>
      </c>
      <c r="I329" s="61">
        <v>0.1</v>
      </c>
      <c r="J329" s="110">
        <f>Input!$B$24</f>
        <v>0</v>
      </c>
      <c r="K329" s="94">
        <f t="shared" si="10"/>
        <v>0</v>
      </c>
      <c r="L329" s="61">
        <v>0.09</v>
      </c>
      <c r="M329" s="110">
        <f>Input!$B$25</f>
        <v>0</v>
      </c>
      <c r="N329" s="94">
        <f t="shared" si="11"/>
        <v>0</v>
      </c>
    </row>
    <row r="330" spans="1:14" s="1" customFormat="1" x14ac:dyDescent="0.25">
      <c r="A330" s="115">
        <v>8</v>
      </c>
      <c r="B330" s="60" t="s">
        <v>36</v>
      </c>
      <c r="C330" s="61">
        <v>0.2</v>
      </c>
      <c r="D330" s="110">
        <f>Input!$B$22</f>
        <v>0</v>
      </c>
      <c r="E330" s="94">
        <f t="shared" si="8"/>
        <v>0</v>
      </c>
      <c r="F330" s="61">
        <v>0.15</v>
      </c>
      <c r="G330" s="110">
        <f>Input!$B$23</f>
        <v>0</v>
      </c>
      <c r="H330" s="94">
        <f t="shared" si="9"/>
        <v>0</v>
      </c>
      <c r="I330" s="61">
        <v>0.15</v>
      </c>
      <c r="J330" s="110">
        <f>Input!$B$24</f>
        <v>0</v>
      </c>
      <c r="K330" s="94">
        <f t="shared" si="10"/>
        <v>0</v>
      </c>
      <c r="L330" s="61">
        <v>0.12</v>
      </c>
      <c r="M330" s="110">
        <f>Input!$B$25</f>
        <v>0</v>
      </c>
      <c r="N330" s="94">
        <f t="shared" si="11"/>
        <v>0</v>
      </c>
    </row>
    <row r="331" spans="1:14" s="1" customFormat="1" x14ac:dyDescent="0.25">
      <c r="A331" s="115">
        <v>9</v>
      </c>
      <c r="B331" s="60" t="s">
        <v>37</v>
      </c>
      <c r="C331" s="61">
        <v>0.23</v>
      </c>
      <c r="D331" s="110">
        <f>Input!$B$22</f>
        <v>0</v>
      </c>
      <c r="E331" s="94">
        <f t="shared" si="8"/>
        <v>0</v>
      </c>
      <c r="F331" s="61">
        <v>0.17</v>
      </c>
      <c r="G331" s="110">
        <f>Input!$B$23</f>
        <v>0</v>
      </c>
      <c r="H331" s="94">
        <f t="shared" si="9"/>
        <v>0</v>
      </c>
      <c r="I331" s="61">
        <v>0.17</v>
      </c>
      <c r="J331" s="110">
        <f>Input!$B$24</f>
        <v>0</v>
      </c>
      <c r="K331" s="94">
        <f t="shared" si="10"/>
        <v>0</v>
      </c>
      <c r="L331" s="61">
        <v>0.14000000000000001</v>
      </c>
      <c r="M331" s="110">
        <f>Input!$B$25</f>
        <v>0</v>
      </c>
      <c r="N331" s="94">
        <f t="shared" si="11"/>
        <v>0</v>
      </c>
    </row>
    <row r="332" spans="1:14" s="1" customFormat="1" x14ac:dyDescent="0.25">
      <c r="A332" s="115">
        <v>10</v>
      </c>
      <c r="B332" s="60" t="s">
        <v>38</v>
      </c>
      <c r="C332" s="61">
        <v>0.27</v>
      </c>
      <c r="D332" s="110">
        <f>Input!$B$22</f>
        <v>0</v>
      </c>
      <c r="E332" s="94">
        <f t="shared" si="8"/>
        <v>0</v>
      </c>
      <c r="F332" s="61">
        <v>0.21</v>
      </c>
      <c r="G332" s="110">
        <f>Input!$B$23</f>
        <v>0</v>
      </c>
      <c r="H332" s="94">
        <f t="shared" si="9"/>
        <v>0</v>
      </c>
      <c r="I332" s="61">
        <v>0.21</v>
      </c>
      <c r="J332" s="110">
        <f>Input!$B$24</f>
        <v>0</v>
      </c>
      <c r="K332" s="94">
        <f t="shared" si="10"/>
        <v>0</v>
      </c>
      <c r="L332" s="61">
        <v>0.17</v>
      </c>
      <c r="M332" s="110">
        <f>Input!$B$25</f>
        <v>0</v>
      </c>
      <c r="N332" s="94">
        <f t="shared" si="11"/>
        <v>0</v>
      </c>
    </row>
    <row r="333" spans="1:14" s="1" customFormat="1" x14ac:dyDescent="0.25">
      <c r="A333" s="115">
        <v>11</v>
      </c>
      <c r="B333" s="60" t="s">
        <v>39</v>
      </c>
      <c r="C333" s="61">
        <v>0.28999999999999998</v>
      </c>
      <c r="D333" s="110">
        <f>Input!$B$22</f>
        <v>0</v>
      </c>
      <c r="E333" s="94">
        <f t="shared" si="8"/>
        <v>0</v>
      </c>
      <c r="F333" s="61">
        <v>0.23</v>
      </c>
      <c r="G333" s="110">
        <f>Input!$B$23</f>
        <v>0</v>
      </c>
      <c r="H333" s="94">
        <f t="shared" si="9"/>
        <v>0</v>
      </c>
      <c r="I333" s="61">
        <v>0.23</v>
      </c>
      <c r="J333" s="110">
        <f>Input!$B$24</f>
        <v>0</v>
      </c>
      <c r="K333" s="94">
        <f t="shared" si="10"/>
        <v>0</v>
      </c>
      <c r="L333" s="61">
        <v>0.19</v>
      </c>
      <c r="M333" s="110">
        <f>Input!$B$25</f>
        <v>0</v>
      </c>
      <c r="N333" s="94">
        <f t="shared" si="11"/>
        <v>0</v>
      </c>
    </row>
    <row r="334" spans="1:14" s="1" customFormat="1" x14ac:dyDescent="0.25">
      <c r="A334" s="115">
        <v>12</v>
      </c>
      <c r="B334" s="60" t="s">
        <v>40</v>
      </c>
      <c r="C334" s="61">
        <v>0.32</v>
      </c>
      <c r="D334" s="110">
        <f>Input!$B$22</f>
        <v>0</v>
      </c>
      <c r="E334" s="94">
        <f t="shared" si="8"/>
        <v>0</v>
      </c>
      <c r="F334" s="61">
        <v>0.26</v>
      </c>
      <c r="G334" s="110">
        <f>Input!$B$23</f>
        <v>0</v>
      </c>
      <c r="H334" s="94">
        <f t="shared" si="9"/>
        <v>0</v>
      </c>
      <c r="I334" s="61">
        <v>0.26</v>
      </c>
      <c r="J334" s="110">
        <f>Input!$B$24</f>
        <v>0</v>
      </c>
      <c r="K334" s="94">
        <f t="shared" si="10"/>
        <v>0</v>
      </c>
      <c r="L334" s="61">
        <v>0.22</v>
      </c>
      <c r="M334" s="110">
        <f>Input!$B$25</f>
        <v>0</v>
      </c>
      <c r="N334" s="94">
        <f t="shared" si="11"/>
        <v>0</v>
      </c>
    </row>
    <row r="335" spans="1:14" s="1" customFormat="1" x14ac:dyDescent="0.25">
      <c r="A335" s="115">
        <v>13</v>
      </c>
      <c r="B335" s="60" t="s">
        <v>41</v>
      </c>
      <c r="C335" s="61">
        <v>0.33</v>
      </c>
      <c r="D335" s="110">
        <f>Input!$B$22</f>
        <v>0</v>
      </c>
      <c r="E335" s="94">
        <f t="shared" si="8"/>
        <v>0</v>
      </c>
      <c r="F335" s="61">
        <v>0.27</v>
      </c>
      <c r="G335" s="110">
        <f>Input!$B$23</f>
        <v>0</v>
      </c>
      <c r="H335" s="94">
        <f t="shared" si="9"/>
        <v>0</v>
      </c>
      <c r="I335" s="61">
        <v>0.27</v>
      </c>
      <c r="J335" s="110">
        <f>Input!$B$24</f>
        <v>0</v>
      </c>
      <c r="K335" s="94">
        <f t="shared" si="10"/>
        <v>0</v>
      </c>
      <c r="L335" s="61">
        <v>0.23</v>
      </c>
      <c r="M335" s="110">
        <f>Input!$B$25</f>
        <v>0</v>
      </c>
      <c r="N335" s="94">
        <f t="shared" si="11"/>
        <v>0</v>
      </c>
    </row>
    <row r="336" spans="1:14" s="1" customFormat="1" x14ac:dyDescent="0.25">
      <c r="A336" s="115">
        <v>14</v>
      </c>
      <c r="B336" s="60" t="s">
        <v>42</v>
      </c>
      <c r="C336" s="61">
        <v>0.34</v>
      </c>
      <c r="D336" s="110">
        <f>Input!$B$22</f>
        <v>0</v>
      </c>
      <c r="E336" s="94">
        <f t="shared" si="8"/>
        <v>0</v>
      </c>
      <c r="F336" s="61">
        <v>0.28000000000000003</v>
      </c>
      <c r="G336" s="110">
        <f>Input!$B$23</f>
        <v>0</v>
      </c>
      <c r="H336" s="94">
        <f t="shared" si="9"/>
        <v>0</v>
      </c>
      <c r="I336" s="61">
        <v>0.28000000000000003</v>
      </c>
      <c r="J336" s="110">
        <f>Input!$B$24</f>
        <v>0</v>
      </c>
      <c r="K336" s="94">
        <f t="shared" si="10"/>
        <v>0</v>
      </c>
      <c r="L336" s="61">
        <v>0.24</v>
      </c>
      <c r="M336" s="110">
        <f>Input!$B$25</f>
        <v>0</v>
      </c>
      <c r="N336" s="94">
        <f t="shared" si="11"/>
        <v>0</v>
      </c>
    </row>
    <row r="337" spans="1:14" s="1" customFormat="1" x14ac:dyDescent="0.25">
      <c r="A337" s="115">
        <v>15</v>
      </c>
      <c r="B337" s="60" t="s">
        <v>43</v>
      </c>
      <c r="C337" s="61">
        <v>0.34</v>
      </c>
      <c r="D337" s="110">
        <f>Input!$B$22</f>
        <v>0</v>
      </c>
      <c r="E337" s="94">
        <f t="shared" si="8"/>
        <v>0</v>
      </c>
      <c r="F337" s="61">
        <v>0.3</v>
      </c>
      <c r="G337" s="110">
        <f>Input!$B$23</f>
        <v>0</v>
      </c>
      <c r="H337" s="94">
        <f t="shared" si="9"/>
        <v>0</v>
      </c>
      <c r="I337" s="61">
        <v>0.3</v>
      </c>
      <c r="J337" s="110">
        <f>Input!$B$24</f>
        <v>0</v>
      </c>
      <c r="K337" s="94">
        <f t="shared" si="10"/>
        <v>0</v>
      </c>
      <c r="L337" s="61">
        <v>0.26</v>
      </c>
      <c r="M337" s="110">
        <f>Input!$B$25</f>
        <v>0</v>
      </c>
      <c r="N337" s="94">
        <f t="shared" si="11"/>
        <v>0</v>
      </c>
    </row>
    <row r="338" spans="1:14" s="1" customFormat="1" x14ac:dyDescent="0.25">
      <c r="A338" s="115">
        <v>16</v>
      </c>
      <c r="B338" s="62" t="s">
        <v>44</v>
      </c>
      <c r="C338" s="61">
        <v>0.34</v>
      </c>
      <c r="D338" s="110">
        <f>Input!$B$22</f>
        <v>0</v>
      </c>
      <c r="E338" s="94">
        <f t="shared" si="8"/>
        <v>0</v>
      </c>
      <c r="F338" s="61">
        <v>0.3</v>
      </c>
      <c r="G338" s="110">
        <f>Input!$B$23</f>
        <v>0</v>
      </c>
      <c r="H338" s="94">
        <f t="shared" si="9"/>
        <v>0</v>
      </c>
      <c r="I338" s="61">
        <v>0.3</v>
      </c>
      <c r="J338" s="110">
        <f>Input!$B$24</f>
        <v>0</v>
      </c>
      <c r="K338" s="94">
        <f t="shared" si="10"/>
        <v>0</v>
      </c>
      <c r="L338" s="61">
        <v>0.28000000000000003</v>
      </c>
      <c r="M338" s="110">
        <f>Input!$B$25</f>
        <v>0</v>
      </c>
      <c r="N338" s="94">
        <f t="shared" si="11"/>
        <v>0</v>
      </c>
    </row>
    <row r="339" spans="1:14" s="1" customFormat="1" x14ac:dyDescent="0.25">
      <c r="A339" s="115">
        <v>17</v>
      </c>
      <c r="B339" s="60" t="s">
        <v>45</v>
      </c>
      <c r="C339" s="61">
        <v>0.35</v>
      </c>
      <c r="D339" s="110">
        <f>Input!$B$22</f>
        <v>0</v>
      </c>
      <c r="E339" s="94">
        <f t="shared" si="8"/>
        <v>0</v>
      </c>
      <c r="F339" s="61">
        <v>0.3</v>
      </c>
      <c r="G339" s="110">
        <f>Input!$B$23</f>
        <v>0</v>
      </c>
      <c r="H339" s="94">
        <f t="shared" si="9"/>
        <v>0</v>
      </c>
      <c r="I339" s="61">
        <v>0.3</v>
      </c>
      <c r="J339" s="110">
        <f>Input!$B$24</f>
        <v>0</v>
      </c>
      <c r="K339" s="94">
        <f t="shared" si="10"/>
        <v>0</v>
      </c>
      <c r="L339" s="61">
        <v>0.28999999999999998</v>
      </c>
      <c r="M339" s="110">
        <f>Input!$B$25</f>
        <v>0</v>
      </c>
      <c r="N339" s="94">
        <f t="shared" si="11"/>
        <v>0</v>
      </c>
    </row>
    <row r="340" spans="1:14" s="1" customFormat="1" x14ac:dyDescent="0.25">
      <c r="A340" s="115">
        <v>18</v>
      </c>
      <c r="B340" s="60" t="s">
        <v>46</v>
      </c>
      <c r="C340" s="61">
        <v>0.35</v>
      </c>
      <c r="D340" s="110">
        <f>Input!$B$22</f>
        <v>0</v>
      </c>
      <c r="E340" s="94">
        <f t="shared" si="8"/>
        <v>0</v>
      </c>
      <c r="F340" s="61">
        <v>0.35</v>
      </c>
      <c r="G340" s="110">
        <f>Input!$B$23</f>
        <v>0</v>
      </c>
      <c r="H340" s="94">
        <f t="shared" si="9"/>
        <v>0</v>
      </c>
      <c r="I340" s="61">
        <v>0.35</v>
      </c>
      <c r="J340" s="110">
        <f>Input!$B$24</f>
        <v>0</v>
      </c>
      <c r="K340" s="94">
        <f t="shared" si="10"/>
        <v>0</v>
      </c>
      <c r="L340" s="61">
        <v>0.32</v>
      </c>
      <c r="M340" s="110">
        <f>Input!$B$25</f>
        <v>0</v>
      </c>
      <c r="N340" s="94">
        <f t="shared" si="11"/>
        <v>0</v>
      </c>
    </row>
    <row r="341" spans="1:14" s="1" customFormat="1" x14ac:dyDescent="0.25">
      <c r="A341" s="115">
        <v>19</v>
      </c>
      <c r="B341" s="60" t="s">
        <v>47</v>
      </c>
      <c r="C341" s="61">
        <v>0.35</v>
      </c>
      <c r="D341" s="110">
        <f>Input!$B$22</f>
        <v>0</v>
      </c>
      <c r="E341" s="94">
        <f t="shared" si="8"/>
        <v>0</v>
      </c>
      <c r="F341" s="61">
        <v>0.35</v>
      </c>
      <c r="G341" s="110">
        <f>Input!$B$23</f>
        <v>0</v>
      </c>
      <c r="H341" s="94">
        <f t="shared" si="9"/>
        <v>0</v>
      </c>
      <c r="I341" s="61">
        <v>0.35</v>
      </c>
      <c r="J341" s="110">
        <f>Input!$B$24</f>
        <v>0</v>
      </c>
      <c r="K341" s="94">
        <f t="shared" si="10"/>
        <v>0</v>
      </c>
      <c r="L341" s="61">
        <v>0.32</v>
      </c>
      <c r="M341" s="110">
        <f>Input!$B$25</f>
        <v>0</v>
      </c>
      <c r="N341" s="94">
        <f t="shared" si="11"/>
        <v>0</v>
      </c>
    </row>
    <row r="342" spans="1:14" s="1" customFormat="1" ht="15.75" thickBot="1" x14ac:dyDescent="0.3">
      <c r="A342" s="115">
        <v>20</v>
      </c>
      <c r="B342" s="63" t="s">
        <v>48</v>
      </c>
      <c r="C342" s="64">
        <v>0.35</v>
      </c>
      <c r="D342" s="113">
        <f>Input!$B$22</f>
        <v>0</v>
      </c>
      <c r="E342" s="89">
        <f t="shared" si="8"/>
        <v>0</v>
      </c>
      <c r="F342" s="64">
        <v>0.35</v>
      </c>
      <c r="G342" s="113">
        <f>Input!$B$23</f>
        <v>0</v>
      </c>
      <c r="H342" s="96">
        <f>F342*G342</f>
        <v>0</v>
      </c>
      <c r="I342" s="64">
        <v>0.35</v>
      </c>
      <c r="J342" s="113">
        <f>Input!$B$24</f>
        <v>0</v>
      </c>
      <c r="K342" s="96">
        <f>I342*J342</f>
        <v>0</v>
      </c>
      <c r="L342" s="64">
        <v>0.35</v>
      </c>
      <c r="M342" s="113">
        <f>Input!$B$25</f>
        <v>0</v>
      </c>
      <c r="N342" s="96">
        <f>L342*M342</f>
        <v>0</v>
      </c>
    </row>
    <row r="343" spans="1:14" s="1" customFormat="1" ht="15.75" thickBot="1" x14ac:dyDescent="0.3">
      <c r="A343" s="114"/>
    </row>
    <row r="344" spans="1:14" s="1" customFormat="1" ht="15.75" thickBot="1" x14ac:dyDescent="0.3">
      <c r="A344" s="115"/>
      <c r="B344" s="70" t="s">
        <v>98</v>
      </c>
      <c r="C344" s="146" t="s">
        <v>12</v>
      </c>
      <c r="D344" s="147"/>
      <c r="E344" s="148"/>
      <c r="F344" s="146" t="s">
        <v>13</v>
      </c>
      <c r="G344" s="147"/>
      <c r="H344" s="148"/>
      <c r="I344" s="146" t="s">
        <v>14</v>
      </c>
      <c r="J344" s="147"/>
      <c r="K344" s="148"/>
      <c r="L344" s="146" t="s">
        <v>15</v>
      </c>
      <c r="M344" s="147"/>
      <c r="N344" s="148"/>
    </row>
    <row r="345" spans="1:14" s="1" customFormat="1" ht="26.25" thickBot="1" x14ac:dyDescent="0.3">
      <c r="A345" s="115" t="s">
        <v>16</v>
      </c>
      <c r="B345" s="55" t="s">
        <v>17</v>
      </c>
      <c r="C345" s="56" t="s">
        <v>18</v>
      </c>
      <c r="D345" s="72" t="s">
        <v>19</v>
      </c>
      <c r="E345" s="73" t="s">
        <v>20</v>
      </c>
      <c r="F345" s="56" t="s">
        <v>18</v>
      </c>
      <c r="G345" s="72" t="s">
        <v>19</v>
      </c>
      <c r="H345" s="73" t="s">
        <v>20</v>
      </c>
      <c r="I345" s="56" t="s">
        <v>18</v>
      </c>
      <c r="J345" s="72" t="s">
        <v>19</v>
      </c>
      <c r="K345" s="73" t="s">
        <v>20</v>
      </c>
      <c r="L345" s="56" t="s">
        <v>18</v>
      </c>
      <c r="M345" s="74" t="s">
        <v>19</v>
      </c>
      <c r="N345" s="75" t="s">
        <v>20</v>
      </c>
    </row>
    <row r="346" spans="1:14" s="1" customFormat="1" ht="13.5" customHeight="1" x14ac:dyDescent="0.25">
      <c r="A346" s="115">
        <v>1</v>
      </c>
      <c r="B346" s="91" t="s">
        <v>29</v>
      </c>
      <c r="C346" s="92">
        <v>4.4999999999999998E-2</v>
      </c>
      <c r="D346" s="78">
        <f>Input!$C$22</f>
        <v>0</v>
      </c>
      <c r="E346" s="79">
        <f>C346*D346</f>
        <v>0</v>
      </c>
      <c r="F346" s="92">
        <v>3.5000000000000003E-2</v>
      </c>
      <c r="G346" s="78">
        <f>Input!$C$23</f>
        <v>0</v>
      </c>
      <c r="H346" s="79">
        <f>F346*G346</f>
        <v>0</v>
      </c>
      <c r="I346" s="92">
        <v>3.5000000000000003E-2</v>
      </c>
      <c r="J346" s="78">
        <f>Input!$C$24</f>
        <v>0</v>
      </c>
      <c r="K346" s="79">
        <f>I346*J346</f>
        <v>0</v>
      </c>
      <c r="L346" s="92">
        <v>0.03</v>
      </c>
      <c r="M346" s="78">
        <f>Input!$C$25</f>
        <v>0</v>
      </c>
      <c r="N346" s="79">
        <f>L346*M346</f>
        <v>0</v>
      </c>
    </row>
    <row r="347" spans="1:14" s="1" customFormat="1" ht="13.5" customHeight="1" x14ac:dyDescent="0.25">
      <c r="A347" s="115">
        <v>2</v>
      </c>
      <c r="B347" s="60" t="s">
        <v>30</v>
      </c>
      <c r="C347" s="61">
        <v>5.5E-2</v>
      </c>
      <c r="D347" s="110">
        <f>Input!$C$22</f>
        <v>0</v>
      </c>
      <c r="E347" s="94">
        <f>C347*D347</f>
        <v>0</v>
      </c>
      <c r="F347" s="61">
        <v>3.5000000000000003E-2</v>
      </c>
      <c r="G347" s="110">
        <f>Input!$C$23</f>
        <v>0</v>
      </c>
      <c r="H347" s="94">
        <f>F347*G347</f>
        <v>0</v>
      </c>
      <c r="I347" s="61">
        <v>3.5000000000000003E-2</v>
      </c>
      <c r="J347" s="110">
        <f>Input!$C$24</f>
        <v>0</v>
      </c>
      <c r="K347" s="94">
        <f>I347*J347</f>
        <v>0</v>
      </c>
      <c r="L347" s="61">
        <v>0.03</v>
      </c>
      <c r="M347" s="110">
        <f>Input!$C$25</f>
        <v>0</v>
      </c>
      <c r="N347" s="94">
        <f>L347*M347</f>
        <v>0</v>
      </c>
    </row>
    <row r="348" spans="1:14" s="1" customFormat="1" ht="13.5" customHeight="1" x14ac:dyDescent="0.25">
      <c r="A348" s="115">
        <v>3</v>
      </c>
      <c r="B348" s="60" t="s">
        <v>31</v>
      </c>
      <c r="C348" s="61">
        <v>7.4999999999999997E-2</v>
      </c>
      <c r="D348" s="110">
        <f>Input!$C$22</f>
        <v>0</v>
      </c>
      <c r="E348" s="94">
        <f t="shared" ref="E348:E364" si="12">C348*D348</f>
        <v>0</v>
      </c>
      <c r="F348" s="61">
        <v>4.4999999999999998E-2</v>
      </c>
      <c r="G348" s="110">
        <f>Input!$C$23</f>
        <v>0</v>
      </c>
      <c r="H348" s="94">
        <f t="shared" ref="H348:H364" si="13">F348*G348</f>
        <v>0</v>
      </c>
      <c r="I348" s="61">
        <v>4.4999999999999998E-2</v>
      </c>
      <c r="J348" s="110">
        <f>Input!$C$24</f>
        <v>0</v>
      </c>
      <c r="K348" s="94">
        <f t="shared" ref="K348:K364" si="14">I348*J348</f>
        <v>0</v>
      </c>
      <c r="L348" s="61">
        <v>0.04</v>
      </c>
      <c r="M348" s="110">
        <f>Input!$C$25</f>
        <v>0</v>
      </c>
      <c r="N348" s="94">
        <f t="shared" ref="N348:N364" si="15">L348*M348</f>
        <v>0</v>
      </c>
    </row>
    <row r="349" spans="1:14" s="1" customFormat="1" x14ac:dyDescent="0.25">
      <c r="A349" s="115">
        <v>4</v>
      </c>
      <c r="B349" s="60" t="s">
        <v>32</v>
      </c>
      <c r="C349" s="61">
        <v>0.1</v>
      </c>
      <c r="D349" s="110">
        <f>Input!$C$22</f>
        <v>0</v>
      </c>
      <c r="E349" s="94">
        <f t="shared" si="12"/>
        <v>0</v>
      </c>
      <c r="F349" s="61">
        <v>0.06</v>
      </c>
      <c r="G349" s="110">
        <f>Input!$C$23</f>
        <v>0</v>
      </c>
      <c r="H349" s="94">
        <f t="shared" si="13"/>
        <v>0</v>
      </c>
      <c r="I349" s="61">
        <v>0.06</v>
      </c>
      <c r="J349" s="110">
        <f>Input!$C$24</f>
        <v>0</v>
      </c>
      <c r="K349" s="94">
        <f t="shared" si="14"/>
        <v>0</v>
      </c>
      <c r="L349" s="61">
        <v>0.05</v>
      </c>
      <c r="M349" s="110">
        <f>Input!$C$25</f>
        <v>0</v>
      </c>
      <c r="N349" s="94">
        <f t="shared" si="15"/>
        <v>0</v>
      </c>
    </row>
    <row r="350" spans="1:14" s="1" customFormat="1" ht="13.5" customHeight="1" x14ac:dyDescent="0.25">
      <c r="A350" s="115">
        <v>5</v>
      </c>
      <c r="B350" s="60" t="s">
        <v>33</v>
      </c>
      <c r="C350" s="61">
        <v>0.11</v>
      </c>
      <c r="D350" s="110">
        <f>Input!$C$22</f>
        <v>0</v>
      </c>
      <c r="E350" s="94">
        <f t="shared" si="12"/>
        <v>0</v>
      </c>
      <c r="F350" s="61">
        <v>7.0000000000000007E-2</v>
      </c>
      <c r="G350" s="110">
        <f>Input!$C$23</f>
        <v>0</v>
      </c>
      <c r="H350" s="94">
        <f t="shared" si="13"/>
        <v>0</v>
      </c>
      <c r="I350" s="61">
        <v>7.0000000000000007E-2</v>
      </c>
      <c r="J350" s="110">
        <f>Input!$C$24</f>
        <v>0</v>
      </c>
      <c r="K350" s="94">
        <f t="shared" si="14"/>
        <v>0</v>
      </c>
      <c r="L350" s="61">
        <v>0.06</v>
      </c>
      <c r="M350" s="110">
        <f>Input!$C$25</f>
        <v>0</v>
      </c>
      <c r="N350" s="94">
        <f t="shared" si="15"/>
        <v>0</v>
      </c>
    </row>
    <row r="351" spans="1:14" s="1" customFormat="1" ht="13.5" customHeight="1" x14ac:dyDescent="0.25">
      <c r="A351" s="115">
        <v>6</v>
      </c>
      <c r="B351" s="60" t="s">
        <v>34</v>
      </c>
      <c r="C351" s="61">
        <v>0.12</v>
      </c>
      <c r="D351" s="110">
        <f>Input!$C$22</f>
        <v>0</v>
      </c>
      <c r="E351" s="94">
        <f t="shared" si="12"/>
        <v>0</v>
      </c>
      <c r="F351" s="61">
        <v>0.08</v>
      </c>
      <c r="G351" s="110">
        <f>Input!$C$23</f>
        <v>0</v>
      </c>
      <c r="H351" s="94">
        <f t="shared" si="13"/>
        <v>0</v>
      </c>
      <c r="I351" s="61">
        <v>0.08</v>
      </c>
      <c r="J351" s="110">
        <f>Input!$C$24</f>
        <v>0</v>
      </c>
      <c r="K351" s="94">
        <f t="shared" si="14"/>
        <v>0</v>
      </c>
      <c r="L351" s="61">
        <v>7.0000000000000007E-2</v>
      </c>
      <c r="M351" s="110">
        <f>Input!$C$25</f>
        <v>0</v>
      </c>
      <c r="N351" s="94">
        <f t="shared" si="15"/>
        <v>0</v>
      </c>
    </row>
    <row r="352" spans="1:14" s="1" customFormat="1" ht="13.5" customHeight="1" x14ac:dyDescent="0.25">
      <c r="A352" s="115">
        <v>7</v>
      </c>
      <c r="B352" s="60" t="s">
        <v>35</v>
      </c>
      <c r="C352" s="61">
        <v>0.14000000000000001</v>
      </c>
      <c r="D352" s="110">
        <f>Input!$C$22</f>
        <v>0</v>
      </c>
      <c r="E352" s="94">
        <f t="shared" si="12"/>
        <v>0</v>
      </c>
      <c r="F352" s="61">
        <v>0.1</v>
      </c>
      <c r="G352" s="110">
        <f>Input!$C$23</f>
        <v>0</v>
      </c>
      <c r="H352" s="94">
        <f t="shared" si="13"/>
        <v>0</v>
      </c>
      <c r="I352" s="61">
        <v>0.1</v>
      </c>
      <c r="J352" s="110">
        <f>Input!$C$24</f>
        <v>0</v>
      </c>
      <c r="K352" s="94">
        <f t="shared" si="14"/>
        <v>0</v>
      </c>
      <c r="L352" s="61">
        <v>0.09</v>
      </c>
      <c r="M352" s="110">
        <f>Input!$C$25</f>
        <v>0</v>
      </c>
      <c r="N352" s="94">
        <f t="shared" si="15"/>
        <v>0</v>
      </c>
    </row>
    <row r="353" spans="1:14" s="1" customFormat="1" x14ac:dyDescent="0.25">
      <c r="A353" s="115">
        <v>8</v>
      </c>
      <c r="B353" s="60" t="s">
        <v>36</v>
      </c>
      <c r="C353" s="61">
        <v>0.2</v>
      </c>
      <c r="D353" s="110">
        <f>Input!$C$22</f>
        <v>0</v>
      </c>
      <c r="E353" s="94">
        <f t="shared" si="12"/>
        <v>0</v>
      </c>
      <c r="F353" s="61">
        <v>0.15</v>
      </c>
      <c r="G353" s="110">
        <f>Input!$C$23</f>
        <v>0</v>
      </c>
      <c r="H353" s="94">
        <f t="shared" si="13"/>
        <v>0</v>
      </c>
      <c r="I353" s="61">
        <v>0.15</v>
      </c>
      <c r="J353" s="110">
        <f>Input!$C$24</f>
        <v>0</v>
      </c>
      <c r="K353" s="94">
        <f t="shared" si="14"/>
        <v>0</v>
      </c>
      <c r="L353" s="61">
        <v>0.12</v>
      </c>
      <c r="M353" s="110">
        <f>Input!$C$25</f>
        <v>0</v>
      </c>
      <c r="N353" s="94">
        <f t="shared" si="15"/>
        <v>0</v>
      </c>
    </row>
    <row r="354" spans="1:14" s="1" customFormat="1" x14ac:dyDescent="0.25">
      <c r="A354" s="115">
        <v>9</v>
      </c>
      <c r="B354" s="60" t="s">
        <v>37</v>
      </c>
      <c r="C354" s="61">
        <v>0.23</v>
      </c>
      <c r="D354" s="110">
        <f>Input!$C$22</f>
        <v>0</v>
      </c>
      <c r="E354" s="94">
        <f t="shared" si="12"/>
        <v>0</v>
      </c>
      <c r="F354" s="61">
        <v>0.17</v>
      </c>
      <c r="G354" s="110">
        <f>Input!$C$23</f>
        <v>0</v>
      </c>
      <c r="H354" s="94">
        <f t="shared" si="13"/>
        <v>0</v>
      </c>
      <c r="I354" s="61">
        <v>0.17</v>
      </c>
      <c r="J354" s="110">
        <f>Input!$C$24</f>
        <v>0</v>
      </c>
      <c r="K354" s="94">
        <f t="shared" si="14"/>
        <v>0</v>
      </c>
      <c r="L354" s="61">
        <v>0.14000000000000001</v>
      </c>
      <c r="M354" s="110">
        <f>Input!$C$25</f>
        <v>0</v>
      </c>
      <c r="N354" s="94">
        <f t="shared" si="15"/>
        <v>0</v>
      </c>
    </row>
    <row r="355" spans="1:14" s="1" customFormat="1" x14ac:dyDescent="0.25">
      <c r="A355" s="115">
        <v>10</v>
      </c>
      <c r="B355" s="60" t="s">
        <v>38</v>
      </c>
      <c r="C355" s="61">
        <v>0.27</v>
      </c>
      <c r="D355" s="110">
        <f>Input!$C$22</f>
        <v>0</v>
      </c>
      <c r="E355" s="94">
        <f t="shared" si="12"/>
        <v>0</v>
      </c>
      <c r="F355" s="61">
        <v>0.21</v>
      </c>
      <c r="G355" s="110">
        <f>Input!$C$23</f>
        <v>0</v>
      </c>
      <c r="H355" s="94">
        <f t="shared" si="13"/>
        <v>0</v>
      </c>
      <c r="I355" s="61">
        <v>0.21</v>
      </c>
      <c r="J355" s="110">
        <f>Input!$C$24</f>
        <v>0</v>
      </c>
      <c r="K355" s="94">
        <f t="shared" si="14"/>
        <v>0</v>
      </c>
      <c r="L355" s="61">
        <v>0.17</v>
      </c>
      <c r="M355" s="110">
        <f>Input!$C$25</f>
        <v>0</v>
      </c>
      <c r="N355" s="94">
        <f t="shared" si="15"/>
        <v>0</v>
      </c>
    </row>
    <row r="356" spans="1:14" s="1" customFormat="1" x14ac:dyDescent="0.25">
      <c r="A356" s="115">
        <v>11</v>
      </c>
      <c r="B356" s="60" t="s">
        <v>39</v>
      </c>
      <c r="C356" s="61">
        <v>0.28999999999999998</v>
      </c>
      <c r="D356" s="110">
        <f>Input!$C$22</f>
        <v>0</v>
      </c>
      <c r="E356" s="94">
        <f t="shared" si="12"/>
        <v>0</v>
      </c>
      <c r="F356" s="61">
        <v>0.23</v>
      </c>
      <c r="G356" s="110">
        <f>Input!$C$23</f>
        <v>0</v>
      </c>
      <c r="H356" s="94">
        <f t="shared" si="13"/>
        <v>0</v>
      </c>
      <c r="I356" s="61">
        <v>0.23</v>
      </c>
      <c r="J356" s="110">
        <f>Input!$C$24</f>
        <v>0</v>
      </c>
      <c r="K356" s="94">
        <f t="shared" si="14"/>
        <v>0</v>
      </c>
      <c r="L356" s="61">
        <v>0.19</v>
      </c>
      <c r="M356" s="110">
        <f>Input!$C$25</f>
        <v>0</v>
      </c>
      <c r="N356" s="94">
        <f t="shared" si="15"/>
        <v>0</v>
      </c>
    </row>
    <row r="357" spans="1:14" s="1" customFormat="1" x14ac:dyDescent="0.25">
      <c r="A357" s="115">
        <v>12</v>
      </c>
      <c r="B357" s="60" t="s">
        <v>40</v>
      </c>
      <c r="C357" s="61">
        <v>0.32</v>
      </c>
      <c r="D357" s="110">
        <f>Input!$C$22</f>
        <v>0</v>
      </c>
      <c r="E357" s="94">
        <f t="shared" si="12"/>
        <v>0</v>
      </c>
      <c r="F357" s="61">
        <v>0.26</v>
      </c>
      <c r="G357" s="110">
        <f>Input!$C$23</f>
        <v>0</v>
      </c>
      <c r="H357" s="94">
        <f t="shared" si="13"/>
        <v>0</v>
      </c>
      <c r="I357" s="61">
        <v>0.26</v>
      </c>
      <c r="J357" s="110">
        <f>Input!$C$24</f>
        <v>0</v>
      </c>
      <c r="K357" s="94">
        <f t="shared" si="14"/>
        <v>0</v>
      </c>
      <c r="L357" s="61">
        <v>0.22</v>
      </c>
      <c r="M357" s="110">
        <f>Input!$C$25</f>
        <v>0</v>
      </c>
      <c r="N357" s="94">
        <f t="shared" si="15"/>
        <v>0</v>
      </c>
    </row>
    <row r="358" spans="1:14" s="1" customFormat="1" x14ac:dyDescent="0.25">
      <c r="A358" s="115">
        <v>13</v>
      </c>
      <c r="B358" s="60" t="s">
        <v>41</v>
      </c>
      <c r="C358" s="61">
        <v>0.33</v>
      </c>
      <c r="D358" s="110">
        <f>Input!$C$22</f>
        <v>0</v>
      </c>
      <c r="E358" s="94">
        <f t="shared" si="12"/>
        <v>0</v>
      </c>
      <c r="F358" s="61">
        <v>0.27</v>
      </c>
      <c r="G358" s="110">
        <f>Input!$C$23</f>
        <v>0</v>
      </c>
      <c r="H358" s="94">
        <f t="shared" si="13"/>
        <v>0</v>
      </c>
      <c r="I358" s="61">
        <v>0.27</v>
      </c>
      <c r="J358" s="110">
        <f>Input!$C$24</f>
        <v>0</v>
      </c>
      <c r="K358" s="94">
        <f t="shared" si="14"/>
        <v>0</v>
      </c>
      <c r="L358" s="61">
        <v>0.23</v>
      </c>
      <c r="M358" s="110">
        <f>Input!$C$25</f>
        <v>0</v>
      </c>
      <c r="N358" s="94">
        <f t="shared" si="15"/>
        <v>0</v>
      </c>
    </row>
    <row r="359" spans="1:14" s="1" customFormat="1" x14ac:dyDescent="0.25">
      <c r="A359" s="115">
        <v>14</v>
      </c>
      <c r="B359" s="60" t="s">
        <v>42</v>
      </c>
      <c r="C359" s="61">
        <v>0.34</v>
      </c>
      <c r="D359" s="110">
        <f>Input!$C$22</f>
        <v>0</v>
      </c>
      <c r="E359" s="94">
        <f t="shared" si="12"/>
        <v>0</v>
      </c>
      <c r="F359" s="61">
        <v>0.28000000000000003</v>
      </c>
      <c r="G359" s="110">
        <f>Input!$C$23</f>
        <v>0</v>
      </c>
      <c r="H359" s="94">
        <f t="shared" si="13"/>
        <v>0</v>
      </c>
      <c r="I359" s="61">
        <v>0.28000000000000003</v>
      </c>
      <c r="J359" s="110">
        <f>Input!$C$24</f>
        <v>0</v>
      </c>
      <c r="K359" s="94">
        <f t="shared" si="14"/>
        <v>0</v>
      </c>
      <c r="L359" s="61">
        <v>0.24</v>
      </c>
      <c r="M359" s="110">
        <f>Input!$C$25</f>
        <v>0</v>
      </c>
      <c r="N359" s="94">
        <f t="shared" si="15"/>
        <v>0</v>
      </c>
    </row>
    <row r="360" spans="1:14" s="1" customFormat="1" x14ac:dyDescent="0.25">
      <c r="A360" s="115">
        <v>15</v>
      </c>
      <c r="B360" s="60" t="s">
        <v>43</v>
      </c>
      <c r="C360" s="61">
        <v>0.34</v>
      </c>
      <c r="D360" s="110">
        <f>Input!$C$22</f>
        <v>0</v>
      </c>
      <c r="E360" s="94">
        <f t="shared" si="12"/>
        <v>0</v>
      </c>
      <c r="F360" s="61">
        <v>0.3</v>
      </c>
      <c r="G360" s="110">
        <f>Input!$C$23</f>
        <v>0</v>
      </c>
      <c r="H360" s="94">
        <f t="shared" si="13"/>
        <v>0</v>
      </c>
      <c r="I360" s="61">
        <v>0.3</v>
      </c>
      <c r="J360" s="110">
        <f>Input!$C$24</f>
        <v>0</v>
      </c>
      <c r="K360" s="94">
        <f t="shared" si="14"/>
        <v>0</v>
      </c>
      <c r="L360" s="61">
        <v>0.26</v>
      </c>
      <c r="M360" s="110">
        <f>Input!$C$25</f>
        <v>0</v>
      </c>
      <c r="N360" s="94">
        <f t="shared" si="15"/>
        <v>0</v>
      </c>
    </row>
    <row r="361" spans="1:14" s="1" customFormat="1" x14ac:dyDescent="0.25">
      <c r="A361" s="115">
        <v>16</v>
      </c>
      <c r="B361" s="62" t="s">
        <v>44</v>
      </c>
      <c r="C361" s="61">
        <v>0.34</v>
      </c>
      <c r="D361" s="110">
        <f>Input!$C$22</f>
        <v>0</v>
      </c>
      <c r="E361" s="94">
        <f t="shared" si="12"/>
        <v>0</v>
      </c>
      <c r="F361" s="61">
        <v>0.3</v>
      </c>
      <c r="G361" s="110">
        <f>Input!$C$23</f>
        <v>0</v>
      </c>
      <c r="H361" s="94">
        <f t="shared" si="13"/>
        <v>0</v>
      </c>
      <c r="I361" s="61">
        <v>0.3</v>
      </c>
      <c r="J361" s="110">
        <f>Input!$C$24</f>
        <v>0</v>
      </c>
      <c r="K361" s="94">
        <f t="shared" si="14"/>
        <v>0</v>
      </c>
      <c r="L361" s="61">
        <v>0.28000000000000003</v>
      </c>
      <c r="M361" s="110">
        <f>Input!$C$25</f>
        <v>0</v>
      </c>
      <c r="N361" s="94">
        <f t="shared" si="15"/>
        <v>0</v>
      </c>
    </row>
    <row r="362" spans="1:14" s="1" customFormat="1" x14ac:dyDescent="0.25">
      <c r="A362" s="115">
        <v>17</v>
      </c>
      <c r="B362" s="60" t="s">
        <v>45</v>
      </c>
      <c r="C362" s="61">
        <v>0.35</v>
      </c>
      <c r="D362" s="110">
        <f>Input!$C$22</f>
        <v>0</v>
      </c>
      <c r="E362" s="94">
        <f t="shared" si="12"/>
        <v>0</v>
      </c>
      <c r="F362" s="61">
        <v>0.3</v>
      </c>
      <c r="G362" s="110">
        <f>Input!$C$23</f>
        <v>0</v>
      </c>
      <c r="H362" s="94">
        <f t="shared" si="13"/>
        <v>0</v>
      </c>
      <c r="I362" s="61">
        <v>0.3</v>
      </c>
      <c r="J362" s="110">
        <f>Input!$C$24</f>
        <v>0</v>
      </c>
      <c r="K362" s="94">
        <f t="shared" si="14"/>
        <v>0</v>
      </c>
      <c r="L362" s="61">
        <v>0.28999999999999998</v>
      </c>
      <c r="M362" s="110">
        <f>Input!$C$25</f>
        <v>0</v>
      </c>
      <c r="N362" s="94">
        <f t="shared" si="15"/>
        <v>0</v>
      </c>
    </row>
    <row r="363" spans="1:14" s="1" customFormat="1" x14ac:dyDescent="0.25">
      <c r="A363" s="115">
        <v>18</v>
      </c>
      <c r="B363" s="60" t="s">
        <v>46</v>
      </c>
      <c r="C363" s="61">
        <v>0.35</v>
      </c>
      <c r="D363" s="110">
        <f>Input!$C$22</f>
        <v>0</v>
      </c>
      <c r="E363" s="94">
        <f t="shared" si="12"/>
        <v>0</v>
      </c>
      <c r="F363" s="61">
        <v>0.35</v>
      </c>
      <c r="G363" s="110">
        <f>Input!$C$23</f>
        <v>0</v>
      </c>
      <c r="H363" s="94">
        <f t="shared" si="13"/>
        <v>0</v>
      </c>
      <c r="I363" s="61">
        <v>0.35</v>
      </c>
      <c r="J363" s="110">
        <f>Input!$C$24</f>
        <v>0</v>
      </c>
      <c r="K363" s="94">
        <f t="shared" si="14"/>
        <v>0</v>
      </c>
      <c r="L363" s="61">
        <v>0.32</v>
      </c>
      <c r="M363" s="110">
        <f>Input!$C$25</f>
        <v>0</v>
      </c>
      <c r="N363" s="94">
        <f t="shared" si="15"/>
        <v>0</v>
      </c>
    </row>
    <row r="364" spans="1:14" s="1" customFormat="1" x14ac:dyDescent="0.25">
      <c r="A364" s="115">
        <v>19</v>
      </c>
      <c r="B364" s="60" t="s">
        <v>47</v>
      </c>
      <c r="C364" s="61">
        <v>0.35</v>
      </c>
      <c r="D364" s="110">
        <f>Input!$C$22</f>
        <v>0</v>
      </c>
      <c r="E364" s="94">
        <f t="shared" si="12"/>
        <v>0</v>
      </c>
      <c r="F364" s="61">
        <v>0.35</v>
      </c>
      <c r="G364" s="110">
        <f>Input!$C$23</f>
        <v>0</v>
      </c>
      <c r="H364" s="94">
        <f t="shared" si="13"/>
        <v>0</v>
      </c>
      <c r="I364" s="61">
        <v>0.35</v>
      </c>
      <c r="J364" s="110">
        <f>Input!$C$24</f>
        <v>0</v>
      </c>
      <c r="K364" s="94">
        <f t="shared" si="14"/>
        <v>0</v>
      </c>
      <c r="L364" s="61">
        <v>0.32</v>
      </c>
      <c r="M364" s="110">
        <f>Input!$C$25</f>
        <v>0</v>
      </c>
      <c r="N364" s="94">
        <f t="shared" si="15"/>
        <v>0</v>
      </c>
    </row>
    <row r="365" spans="1:14" s="1" customFormat="1" ht="15.75" thickBot="1" x14ac:dyDescent="0.3">
      <c r="A365" s="115">
        <v>20</v>
      </c>
      <c r="B365" s="63" t="s">
        <v>48</v>
      </c>
      <c r="C365" s="64">
        <v>0.35</v>
      </c>
      <c r="D365" s="113">
        <f>Input!$C$22</f>
        <v>0</v>
      </c>
      <c r="E365" s="96">
        <f>C365*D365</f>
        <v>0</v>
      </c>
      <c r="F365" s="64">
        <v>0.35</v>
      </c>
      <c r="G365" s="113">
        <f>Input!$C$23</f>
        <v>0</v>
      </c>
      <c r="H365" s="96">
        <f>F365*G365</f>
        <v>0</v>
      </c>
      <c r="I365" s="64">
        <v>0.35</v>
      </c>
      <c r="J365" s="113">
        <f>Input!$C$24</f>
        <v>0</v>
      </c>
      <c r="K365" s="96">
        <f>I365*J365</f>
        <v>0</v>
      </c>
      <c r="L365" s="64">
        <v>0.35</v>
      </c>
      <c r="M365" s="113">
        <f>Input!$C$25</f>
        <v>0</v>
      </c>
      <c r="N365" s="96">
        <f>L365*M365</f>
        <v>0</v>
      </c>
    </row>
    <row r="366" spans="1:14" s="1" customFormat="1" ht="15.75" thickBot="1" x14ac:dyDescent="0.3">
      <c r="A366" s="114"/>
    </row>
    <row r="367" spans="1:14" s="1" customFormat="1" ht="22.5" customHeight="1" thickBot="1" x14ac:dyDescent="0.3">
      <c r="A367" s="125" t="s">
        <v>4</v>
      </c>
      <c r="B367" s="101" t="str">
        <f>Input!D21</f>
        <v>Rx 3</v>
      </c>
    </row>
    <row r="368" spans="1:14" s="1" customFormat="1" ht="26.1" customHeight="1" thickBot="1" x14ac:dyDescent="0.3">
      <c r="A368" s="126" t="s">
        <v>80</v>
      </c>
      <c r="B368" s="116" t="s">
        <v>77</v>
      </c>
    </row>
    <row r="369" spans="1:14" s="1" customFormat="1" ht="29.45" customHeight="1" thickBot="1" x14ac:dyDescent="0.3">
      <c r="A369" s="127" t="s">
        <v>82</v>
      </c>
      <c r="B369" s="117" t="s">
        <v>68</v>
      </c>
      <c r="C369" s="146" t="s">
        <v>12</v>
      </c>
      <c r="D369" s="147"/>
      <c r="E369" s="148"/>
      <c r="F369" s="146" t="s">
        <v>13</v>
      </c>
      <c r="G369" s="147"/>
      <c r="H369" s="148"/>
      <c r="I369" s="146" t="s">
        <v>14</v>
      </c>
      <c r="J369" s="147"/>
      <c r="K369" s="148"/>
      <c r="L369" s="146" t="s">
        <v>15</v>
      </c>
      <c r="M369" s="147"/>
      <c r="N369" s="148"/>
    </row>
    <row r="370" spans="1:14" s="1" customFormat="1" ht="26.25" thickBot="1" x14ac:dyDescent="0.3">
      <c r="A370" s="115" t="s">
        <v>16</v>
      </c>
      <c r="B370" s="55" t="s">
        <v>17</v>
      </c>
      <c r="C370" s="56" t="s">
        <v>18</v>
      </c>
      <c r="D370" s="72" t="s">
        <v>19</v>
      </c>
      <c r="E370" s="73" t="s">
        <v>20</v>
      </c>
      <c r="F370" s="56" t="s">
        <v>18</v>
      </c>
      <c r="G370" s="72" t="s">
        <v>19</v>
      </c>
      <c r="H370" s="73" t="s">
        <v>20</v>
      </c>
      <c r="I370" s="56" t="s">
        <v>18</v>
      </c>
      <c r="J370" s="72" t="s">
        <v>19</v>
      </c>
      <c r="K370" s="73" t="s">
        <v>20</v>
      </c>
      <c r="L370" s="56" t="s">
        <v>18</v>
      </c>
      <c r="M370" s="74" t="s">
        <v>19</v>
      </c>
      <c r="N370" s="75" t="s">
        <v>20</v>
      </c>
    </row>
    <row r="371" spans="1:14" s="1" customFormat="1" ht="13.5" customHeight="1" x14ac:dyDescent="0.25">
      <c r="A371" s="115">
        <v>1</v>
      </c>
      <c r="B371" s="91" t="s">
        <v>29</v>
      </c>
      <c r="C371" s="92">
        <f>IF($B$368 ='Contribution Structures'!$H$3,'Contribution Structures'!C4,IF($B$368='Contribution Structures'!$H$4,'Contribution Structures'!C27,IF($B$368='Contribution Structures'!$H$5,'Contribution Structures'!C50,IF($B$368='Contribution Structures'!$H$6,'Contribution Structures'!C73,IF($B$368='Contribution Structures'!$H$7,'Contribution Structures'!C96,IF($B$368='Contribution Structures'!$H$8,'Contribution Structures'!C119,IF($B$368='Contribution Structures'!$H$9,'Contribution Structures'!C142)))))))</f>
        <v>4.4999999999999998E-2</v>
      </c>
      <c r="D371" s="78">
        <f>Input!$D$22</f>
        <v>0</v>
      </c>
      <c r="E371" s="79">
        <f>(C371*HLOOKUP($B$369,Input!$D$21:$G$25, 2, FALSE))+(D371-HLOOKUP($B$369,Input!$D$21:$G$25, 2, FALSE))</f>
        <v>0</v>
      </c>
      <c r="F371" s="92">
        <f>IF($B$368='Contribution Structures'!$H$3,'Contribution Structures'!D4,IF($B$368='Contribution Structures'!$H$4,'Contribution Structures'!D27,IF($B$368='Contribution Structures'!$H$5,'Contribution Structures'!D50,IF($B$368='Contribution Structures'!$H$6,'Contribution Structures'!D73,IF($B$368='Contribution Structures'!$H$7,'Contribution Structures'!D96,IF($B$368='Contribution Structures'!$H$8,'Contribution Structures'!D119,IF($B$368='Contribution Structures'!$H$9,'Contribution Structures'!D142)))))))</f>
        <v>3.5000000000000003E-2</v>
      </c>
      <c r="G371" s="78">
        <f>Input!$D$23</f>
        <v>0</v>
      </c>
      <c r="H371" s="79">
        <f>(F371*HLOOKUP($B$369,Input!$D$21:$G$25, 3, FALSE))+(G371-HLOOKUP($B$369,Input!$D$21:$G$25, 3, FALSE))</f>
        <v>0</v>
      </c>
      <c r="I371" s="92">
        <f>IF($B$368='Contribution Structures'!$H$3,'Contribution Structures'!E4,IF($B$368='Contribution Structures'!$H$4,'Contribution Structures'!E27,IF($B$368='Contribution Structures'!$H$5,'Contribution Structures'!E50,IF($B$368='Contribution Structures'!$H$6,'Contribution Structures'!E73,IF($B$368='Contribution Structures'!$H$7,'Contribution Structures'!E96,IF($B$368='Contribution Structures'!$H$8,'Contribution Structures'!E119,IF($B$368='Contribution Structures'!$H$9,'Contribution Structures'!E142)))))))</f>
        <v>3.5000000000000003E-2</v>
      </c>
      <c r="J371" s="78">
        <f>Input!$D$24</f>
        <v>0</v>
      </c>
      <c r="K371" s="79">
        <f>(I371*HLOOKUP($B$369,Input!$D$21:$G$25, 4, FALSE))+(J371-HLOOKUP($B$369,Input!$D$21:$G$25, 4, FALSE))</f>
        <v>0</v>
      </c>
      <c r="L371" s="92">
        <f>IF($B$368='Contribution Structures'!$H$3,'Contribution Structures'!F4,IF($B$368='Contribution Structures'!$H$4,'Contribution Structures'!F27,IF($B$368='Contribution Structures'!$H$5,'Contribution Structures'!F50,IF($B$368='Contribution Structures'!$H$6,'Contribution Structures'!F73,IF($B$368='Contribution Structures'!$H$7,'Contribution Structures'!F96,IF($B$368='Contribution Structures'!$H$8,'Contribution Structures'!F119,IF($B$368='Contribution Structures'!$H$9,'Contribution Structures'!F142)))))))</f>
        <v>0.03</v>
      </c>
      <c r="M371" s="93">
        <f>Input!$D$25</f>
        <v>0</v>
      </c>
      <c r="N371" s="79">
        <f>(L371*HLOOKUP($B$369,Input!$D$21:$G$25, 5, FALSE))+(M371-HLOOKUP($B$369,Input!$D$21:$G$25, 5, FALSE))</f>
        <v>0</v>
      </c>
    </row>
    <row r="372" spans="1:14" s="1" customFormat="1" ht="13.5" customHeight="1" x14ac:dyDescent="0.25">
      <c r="A372" s="115">
        <v>2</v>
      </c>
      <c r="B372" s="60" t="s">
        <v>30</v>
      </c>
      <c r="C372" s="61">
        <f>IF($B$368 ='Contribution Structures'!$H$3,'Contribution Structures'!C5,IF($B$368='Contribution Structures'!$H$4,'Contribution Structures'!C28,IF($B$368='Contribution Structures'!$H$5,'Contribution Structures'!C51,IF($B$368='Contribution Structures'!$H$6,'Contribution Structures'!C74,IF($B$368='Contribution Structures'!$H$7,'Contribution Structures'!C97,IF($B$368='Contribution Structures'!$H$8,'Contribution Structures'!C120,IF($B$368='Contribution Structures'!$H$9,'Contribution Structures'!C143)))))))</f>
        <v>5.5E-2</v>
      </c>
      <c r="D372" s="83">
        <f>Input!$D$22</f>
        <v>0</v>
      </c>
      <c r="E372" s="84">
        <f>(C372*HLOOKUP($B$369,Input!$D$21:$G$25, 2, FALSE))+(D372-HLOOKUP($B$369,Input!$D$21:$G$25, 2, FALSE))</f>
        <v>0</v>
      </c>
      <c r="F372" s="61">
        <f>IF($B$368='Contribution Structures'!$H$3,'Contribution Structures'!D5,IF($B$368='Contribution Structures'!$H$4,'Contribution Structures'!D28,IF($B$368='Contribution Structures'!$H$5,'Contribution Structures'!D51,IF($B$368='Contribution Structures'!$H$6,'Contribution Structures'!D74,IF($B$368='Contribution Structures'!$H$7,'Contribution Structures'!D97,IF($B$368='Contribution Structures'!$H$8,'Contribution Structures'!D120,IF($B$368='Contribution Structures'!$H$9,'Contribution Structures'!D143)))))))</f>
        <v>3.5000000000000003E-2</v>
      </c>
      <c r="G372" s="83">
        <f>Input!$D$23</f>
        <v>0</v>
      </c>
      <c r="H372" s="84">
        <f>(F372*HLOOKUP($B$369,Input!$D$21:$G$25, 3, FALSE))+(G372-HLOOKUP($B$369,Input!$D$21:$G$25, 3, FALSE))</f>
        <v>0</v>
      </c>
      <c r="I372" s="61">
        <f>IF($B$368='Contribution Structures'!$H$3,'Contribution Structures'!E5,IF($B$368='Contribution Structures'!$H$4,'Contribution Structures'!E28,IF($B$368='Contribution Structures'!$H$5,'Contribution Structures'!E51,IF($B$368='Contribution Structures'!$H$6,'Contribution Structures'!E74,IF($B$368='Contribution Structures'!$H$7,'Contribution Structures'!E97,IF($B$368='Contribution Structures'!$H$8,'Contribution Structures'!E120,IF($B$368='Contribution Structures'!$H$9,'Contribution Structures'!E143)))))))</f>
        <v>3.5000000000000003E-2</v>
      </c>
      <c r="J372" s="83">
        <f>Input!$D$24</f>
        <v>0</v>
      </c>
      <c r="K372" s="84">
        <f>(I372*HLOOKUP($B$369,Input!$D$21:$G$25, 4, FALSE))+(J372-HLOOKUP($B$369,Input!$D$21:$G$25, 4, FALSE))</f>
        <v>0</v>
      </c>
      <c r="L372" s="61">
        <f>IF($B$368='Contribution Structures'!$H$3,'Contribution Structures'!F5,IF($B$368='Contribution Structures'!$H$4,'Contribution Structures'!F28,IF($B$368='Contribution Structures'!$H$5,'Contribution Structures'!F51,IF($B$368='Contribution Structures'!$H$6,'Contribution Structures'!F74,IF($B$368='Contribution Structures'!$H$7,'Contribution Structures'!F97,IF($B$368='Contribution Structures'!$H$8,'Contribution Structures'!F120,IF($B$368='Contribution Structures'!$H$9,'Contribution Structures'!F143)))))))</f>
        <v>0.03</v>
      </c>
      <c r="M372" s="95">
        <f>Input!$D$25</f>
        <v>0</v>
      </c>
      <c r="N372" s="84">
        <f>(L372*HLOOKUP($B$369,Input!$D$21:$G$25, 5, FALSE))+(M372-HLOOKUP($B$369,Input!$D$21:$G$25, 5, FALSE))</f>
        <v>0</v>
      </c>
    </row>
    <row r="373" spans="1:14" s="1" customFormat="1" ht="13.5" customHeight="1" x14ac:dyDescent="0.25">
      <c r="A373" s="115">
        <v>3</v>
      </c>
      <c r="B373" s="60" t="s">
        <v>31</v>
      </c>
      <c r="C373" s="61">
        <f>IF($B$368 ='Contribution Structures'!$H$3,'Contribution Structures'!C6,IF($B$368='Contribution Structures'!$H$4,'Contribution Structures'!C29,IF($B$368='Contribution Structures'!$H$5,'Contribution Structures'!C52,IF($B$368='Contribution Structures'!$H$6,'Contribution Structures'!C75,IF($B$368='Contribution Structures'!$H$7,'Contribution Structures'!C98,IF($B$368='Contribution Structures'!$H$8,'Contribution Structures'!C121,IF($B$368='Contribution Structures'!$H$9,'Contribution Structures'!C144)))))))</f>
        <v>7.4999999999999997E-2</v>
      </c>
      <c r="D373" s="83">
        <f>Input!$D$22</f>
        <v>0</v>
      </c>
      <c r="E373" s="84">
        <f>(C373*HLOOKUP($B$369,Input!$D$21:$G$25, 2, FALSE))+(D373-HLOOKUP($B$369,Input!$D$21:$G$25, 2, FALSE))</f>
        <v>0</v>
      </c>
      <c r="F373" s="61">
        <f>IF($B$368='Contribution Structures'!$H$3,'Contribution Structures'!D6,IF($B$368='Contribution Structures'!$H$4,'Contribution Structures'!D29,IF($B$368='Contribution Structures'!$H$5,'Contribution Structures'!D52,IF($B$368='Contribution Structures'!$H$6,'Contribution Structures'!D75,IF($B$368='Contribution Structures'!$H$7,'Contribution Structures'!D98,IF($B$368='Contribution Structures'!$H$8,'Contribution Structures'!D121,IF($B$368='Contribution Structures'!$H$9,'Contribution Structures'!D144)))))))</f>
        <v>4.4999999999999998E-2</v>
      </c>
      <c r="G373" s="83">
        <f>Input!$D$23</f>
        <v>0</v>
      </c>
      <c r="H373" s="84">
        <f>(F373*HLOOKUP($B$369,Input!$D$21:$G$25, 3, FALSE))+(G373-HLOOKUP($B$369,Input!$D$21:$G$25, 3, FALSE))</f>
        <v>0</v>
      </c>
      <c r="I373" s="61">
        <f>IF($B$368='Contribution Structures'!$H$3,'Contribution Structures'!E6,IF($B$368='Contribution Structures'!$H$4,'Contribution Structures'!E29,IF($B$368='Contribution Structures'!$H$5,'Contribution Structures'!E52,IF($B$368='Contribution Structures'!$H$6,'Contribution Structures'!E75,IF($B$368='Contribution Structures'!$H$7,'Contribution Structures'!E98,IF($B$368='Contribution Structures'!$H$8,'Contribution Structures'!E121,IF($B$368='Contribution Structures'!$H$9,'Contribution Structures'!E144)))))))</f>
        <v>4.4999999999999998E-2</v>
      </c>
      <c r="J373" s="83">
        <f>Input!$D$24</f>
        <v>0</v>
      </c>
      <c r="K373" s="84">
        <f>(I373*HLOOKUP($B$369,Input!$D$21:$G$25, 4, FALSE))+(J373-HLOOKUP($B$369,Input!$D$21:$G$25, 4, FALSE))</f>
        <v>0</v>
      </c>
      <c r="L373" s="61">
        <f>IF($B$368='Contribution Structures'!$H$3,'Contribution Structures'!F6,IF($B$368='Contribution Structures'!$H$4,'Contribution Structures'!F29,IF($B$368='Contribution Structures'!$H$5,'Contribution Structures'!F52,IF($B$368='Contribution Structures'!$H$6,'Contribution Structures'!F75,IF($B$368='Contribution Structures'!$H$7,'Contribution Structures'!F98,IF($B$368='Contribution Structures'!$H$8,'Contribution Structures'!F121,IF($B$368='Contribution Structures'!$H$9,'Contribution Structures'!F144)))))))</f>
        <v>0.04</v>
      </c>
      <c r="M373" s="95">
        <f>Input!$D$25</f>
        <v>0</v>
      </c>
      <c r="N373" s="84">
        <f>(L373*HLOOKUP($B$369,Input!$D$21:$G$25, 5, FALSE))+(M373-HLOOKUP($B$369,Input!$D$21:$G$25, 5, FALSE))</f>
        <v>0</v>
      </c>
    </row>
    <row r="374" spans="1:14" s="1" customFormat="1" x14ac:dyDescent="0.25">
      <c r="A374" s="115">
        <v>4</v>
      </c>
      <c r="B374" s="60" t="s">
        <v>32</v>
      </c>
      <c r="C374" s="61">
        <f>IF($B$368 ='Contribution Structures'!$H$3,'Contribution Structures'!C7,IF($B$368='Contribution Structures'!$H$4,'Contribution Structures'!C30,IF($B$368='Contribution Structures'!$H$5,'Contribution Structures'!C53,IF($B$368='Contribution Structures'!$H$6,'Contribution Structures'!C76,IF($B$368='Contribution Structures'!$H$7,'Contribution Structures'!C99,IF($B$368='Contribution Structures'!$H$8,'Contribution Structures'!C122,IF($B$368='Contribution Structures'!$H$9,'Contribution Structures'!C145)))))))</f>
        <v>0.1</v>
      </c>
      <c r="D374" s="83">
        <f>Input!$D$22</f>
        <v>0</v>
      </c>
      <c r="E374" s="84">
        <f>(C374*HLOOKUP($B$369,Input!$D$21:$G$25, 2, FALSE))+(D374-HLOOKUP($B$369,Input!$D$21:$G$25, 2, FALSE))</f>
        <v>0</v>
      </c>
      <c r="F374" s="61">
        <f>IF($B$368='Contribution Structures'!$H$3,'Contribution Structures'!D7,IF($B$368='Contribution Structures'!$H$4,'Contribution Structures'!D30,IF($B$368='Contribution Structures'!$H$5,'Contribution Structures'!D53,IF($B$368='Contribution Structures'!$H$6,'Contribution Structures'!D76,IF($B$368='Contribution Structures'!$H$7,'Contribution Structures'!D99,IF($B$368='Contribution Structures'!$H$8,'Contribution Structures'!D122,IF($B$368='Contribution Structures'!$H$9,'Contribution Structures'!D145)))))))</f>
        <v>0.06</v>
      </c>
      <c r="G374" s="83">
        <f>Input!$D$23</f>
        <v>0</v>
      </c>
      <c r="H374" s="84">
        <f>(F374*HLOOKUP($B$369,Input!$D$21:$G$25, 3, FALSE))+(G374-HLOOKUP($B$369,Input!$D$21:$G$25, 3, FALSE))</f>
        <v>0</v>
      </c>
      <c r="I374" s="61">
        <f>IF($B$368='Contribution Structures'!$H$3,'Contribution Structures'!E7,IF($B$368='Contribution Structures'!$H$4,'Contribution Structures'!E30,IF($B$368='Contribution Structures'!$H$5,'Contribution Structures'!E53,IF($B$368='Contribution Structures'!$H$6,'Contribution Structures'!E76,IF($B$368='Contribution Structures'!$H$7,'Contribution Structures'!E99,IF($B$368='Contribution Structures'!$H$8,'Contribution Structures'!E122,IF($B$368='Contribution Structures'!$H$9,'Contribution Structures'!E145)))))))</f>
        <v>0.06</v>
      </c>
      <c r="J374" s="83">
        <f>Input!$D$24</f>
        <v>0</v>
      </c>
      <c r="K374" s="84">
        <f>(I374*HLOOKUP($B$369,Input!$D$21:$G$25, 4, FALSE))+(J374-HLOOKUP($B$369,Input!$D$21:$G$25, 4, FALSE))</f>
        <v>0</v>
      </c>
      <c r="L374" s="61">
        <f>IF($B$368='Contribution Structures'!$H$3,'Contribution Structures'!F7,IF($B$368='Contribution Structures'!$H$4,'Contribution Structures'!F30,IF($B$368='Contribution Structures'!$H$5,'Contribution Structures'!F53,IF($B$368='Contribution Structures'!$H$6,'Contribution Structures'!F76,IF($B$368='Contribution Structures'!$H$7,'Contribution Structures'!F99,IF($B$368='Contribution Structures'!$H$8,'Contribution Structures'!F122,IF($B$368='Contribution Structures'!$H$9,'Contribution Structures'!F145)))))))</f>
        <v>0.05</v>
      </c>
      <c r="M374" s="95">
        <f>Input!$D$25</f>
        <v>0</v>
      </c>
      <c r="N374" s="84">
        <f>(L374*HLOOKUP($B$369,Input!$D$21:$G$25, 5, FALSE))+(M374-HLOOKUP($B$369,Input!$D$21:$G$25, 5, FALSE))</f>
        <v>0</v>
      </c>
    </row>
    <row r="375" spans="1:14" s="1" customFormat="1" ht="13.5" customHeight="1" x14ac:dyDescent="0.25">
      <c r="A375" s="115">
        <v>5</v>
      </c>
      <c r="B375" s="60" t="s">
        <v>33</v>
      </c>
      <c r="C375" s="61">
        <f>IF($B$368 ='Contribution Structures'!$H$3,'Contribution Structures'!C8,IF($B$368='Contribution Structures'!$H$4,'Contribution Structures'!C31,IF($B$368='Contribution Structures'!$H$5,'Contribution Structures'!C54,IF($B$368='Contribution Structures'!$H$6,'Contribution Structures'!C77,IF($B$368='Contribution Structures'!$H$7,'Contribution Structures'!C100,IF($B$368='Contribution Structures'!$H$8,'Contribution Structures'!C123,IF($B$368='Contribution Structures'!$H$9,'Contribution Structures'!C146)))))))</f>
        <v>0.11</v>
      </c>
      <c r="D375" s="83">
        <f>Input!$D$22</f>
        <v>0</v>
      </c>
      <c r="E375" s="84">
        <f>(C375*HLOOKUP($B$369,Input!$D$21:$G$25, 2, FALSE))+(D375-HLOOKUP($B$369,Input!$D$21:$G$25, 2, FALSE))</f>
        <v>0</v>
      </c>
      <c r="F375" s="61">
        <f>IF($B$368='Contribution Structures'!$H$3,'Contribution Structures'!D8,IF($B$368='Contribution Structures'!$H$4,'Contribution Structures'!D31,IF($B$368='Contribution Structures'!$H$5,'Contribution Structures'!D54,IF($B$368='Contribution Structures'!$H$6,'Contribution Structures'!D77,IF($B$368='Contribution Structures'!$H$7,'Contribution Structures'!D100,IF($B$368='Contribution Structures'!$H$8,'Contribution Structures'!D123,IF($B$368='Contribution Structures'!$H$9,'Contribution Structures'!D146)))))))</f>
        <v>7.0000000000000007E-2</v>
      </c>
      <c r="G375" s="83">
        <f>Input!$D$23</f>
        <v>0</v>
      </c>
      <c r="H375" s="84">
        <f>(F375*HLOOKUP($B$369,Input!$D$21:$G$25, 3, FALSE))+(G375-HLOOKUP($B$369,Input!$D$21:$G$25, 3, FALSE))</f>
        <v>0</v>
      </c>
      <c r="I375" s="61">
        <f>IF($B$368='Contribution Structures'!$H$3,'Contribution Structures'!E8,IF($B$368='Contribution Structures'!$H$4,'Contribution Structures'!E31,IF($B$368='Contribution Structures'!$H$5,'Contribution Structures'!E54,IF($B$368='Contribution Structures'!$H$6,'Contribution Structures'!E77,IF($B$368='Contribution Structures'!$H$7,'Contribution Structures'!E100,IF($B$368='Contribution Structures'!$H$8,'Contribution Structures'!E123,IF($B$368='Contribution Structures'!$H$9,'Contribution Structures'!E146)))))))</f>
        <v>7.0000000000000007E-2</v>
      </c>
      <c r="J375" s="83">
        <f>Input!$D$24</f>
        <v>0</v>
      </c>
      <c r="K375" s="84">
        <f>(I375*HLOOKUP($B$369,Input!$D$21:$G$25, 4, FALSE))+(J375-HLOOKUP($B$369,Input!$D$21:$G$25, 4, FALSE))</f>
        <v>0</v>
      </c>
      <c r="L375" s="61">
        <f>IF($B$368='Contribution Structures'!$H$3,'Contribution Structures'!F8,IF($B$368='Contribution Structures'!$H$4,'Contribution Structures'!F31,IF($B$368='Contribution Structures'!$H$5,'Contribution Structures'!F54,IF($B$368='Contribution Structures'!$H$6,'Contribution Structures'!F77,IF($B$368='Contribution Structures'!$H$7,'Contribution Structures'!F100,IF($B$368='Contribution Structures'!$H$8,'Contribution Structures'!F123,IF($B$368='Contribution Structures'!$H$9,'Contribution Structures'!F146)))))))</f>
        <v>0.06</v>
      </c>
      <c r="M375" s="95">
        <f>Input!$D$25</f>
        <v>0</v>
      </c>
      <c r="N375" s="84">
        <f>(L375*HLOOKUP($B$369,Input!$D$21:$G$25, 5, FALSE))+(M375-HLOOKUP($B$369,Input!$D$21:$G$25, 5, FALSE))</f>
        <v>0</v>
      </c>
    </row>
    <row r="376" spans="1:14" s="1" customFormat="1" ht="13.5" customHeight="1" x14ac:dyDescent="0.25">
      <c r="A376" s="115">
        <v>6</v>
      </c>
      <c r="B376" s="60" t="s">
        <v>34</v>
      </c>
      <c r="C376" s="61">
        <f>IF($B$368 ='Contribution Structures'!$H$3,'Contribution Structures'!C9,IF($B$368='Contribution Structures'!$H$4,'Contribution Structures'!C32,IF($B$368='Contribution Structures'!$H$5,'Contribution Structures'!C55,IF($B$368='Contribution Structures'!$H$6,'Contribution Structures'!C78,IF($B$368='Contribution Structures'!$H$7,'Contribution Structures'!C101,IF($B$368='Contribution Structures'!$H$8,'Contribution Structures'!C124,IF($B$368='Contribution Structures'!$H$9,'Contribution Structures'!C147)))))))</f>
        <v>0.12</v>
      </c>
      <c r="D376" s="83">
        <f>Input!$D$22</f>
        <v>0</v>
      </c>
      <c r="E376" s="84">
        <f>(C376*HLOOKUP($B$369,Input!$D$21:$G$25, 2, FALSE))+(D376-HLOOKUP($B$369,Input!$D$21:$G$25, 2, FALSE))</f>
        <v>0</v>
      </c>
      <c r="F376" s="61">
        <f>IF($B$368='Contribution Structures'!$H$3,'Contribution Structures'!D9,IF($B$368='Contribution Structures'!$H$4,'Contribution Structures'!D32,IF($B$368='Contribution Structures'!$H$5,'Contribution Structures'!D55,IF($B$368='Contribution Structures'!$H$6,'Contribution Structures'!D78,IF($B$368='Contribution Structures'!$H$7,'Contribution Structures'!D101,IF($B$368='Contribution Structures'!$H$8,'Contribution Structures'!D124,IF($B$368='Contribution Structures'!$H$9,'Contribution Structures'!D147)))))))</f>
        <v>0.08</v>
      </c>
      <c r="G376" s="83">
        <f>Input!$D$23</f>
        <v>0</v>
      </c>
      <c r="H376" s="84">
        <f>(F376*HLOOKUP($B$369,Input!$D$21:$G$25, 3, FALSE))+(G376-HLOOKUP($B$369,Input!$D$21:$G$25, 3, FALSE))</f>
        <v>0</v>
      </c>
      <c r="I376" s="61">
        <f>IF($B$368='Contribution Structures'!$H$3,'Contribution Structures'!E9,IF($B$368='Contribution Structures'!$H$4,'Contribution Structures'!E32,IF($B$368='Contribution Structures'!$H$5,'Contribution Structures'!E55,IF($B$368='Contribution Structures'!$H$6,'Contribution Structures'!E78,IF($B$368='Contribution Structures'!$H$7,'Contribution Structures'!E101,IF($B$368='Contribution Structures'!$H$8,'Contribution Structures'!E124,IF($B$368='Contribution Structures'!$H$9,'Contribution Structures'!E147)))))))</f>
        <v>0.08</v>
      </c>
      <c r="J376" s="83">
        <f>Input!$D$24</f>
        <v>0</v>
      </c>
      <c r="K376" s="84">
        <f>(I376*HLOOKUP($B$369,Input!$D$21:$G$25, 4, FALSE))+(J376-HLOOKUP($B$369,Input!$D$21:$G$25, 4, FALSE))</f>
        <v>0</v>
      </c>
      <c r="L376" s="61">
        <f>IF($B$368='Contribution Structures'!$H$3,'Contribution Structures'!F9,IF($B$368='Contribution Structures'!$H$4,'Contribution Structures'!F32,IF($B$368='Contribution Structures'!$H$5,'Contribution Structures'!F55,IF($B$368='Contribution Structures'!$H$6,'Contribution Structures'!F78,IF($B$368='Contribution Structures'!$H$7,'Contribution Structures'!F101,IF($B$368='Contribution Structures'!$H$8,'Contribution Structures'!F124,IF($B$368='Contribution Structures'!$H$9,'Contribution Structures'!F147)))))))</f>
        <v>7.0000000000000007E-2</v>
      </c>
      <c r="M376" s="95">
        <f>Input!$D$25</f>
        <v>0</v>
      </c>
      <c r="N376" s="84">
        <f>(L376*HLOOKUP($B$369,Input!$D$21:$G$25, 5, FALSE))+(M376-HLOOKUP($B$369,Input!$D$21:$G$25, 5, FALSE))</f>
        <v>0</v>
      </c>
    </row>
    <row r="377" spans="1:14" s="1" customFormat="1" ht="13.5" customHeight="1" x14ac:dyDescent="0.25">
      <c r="A377" s="115">
        <v>7</v>
      </c>
      <c r="B377" s="60" t="s">
        <v>35</v>
      </c>
      <c r="C377" s="61">
        <f>IF($B$368 ='Contribution Structures'!$H$3,'Contribution Structures'!C10,IF($B$368='Contribution Structures'!$H$4,'Contribution Structures'!C33,IF($B$368='Contribution Structures'!$H$5,'Contribution Structures'!C56,IF($B$368='Contribution Structures'!$H$6,'Contribution Structures'!C79,IF($B$368='Contribution Structures'!$H$7,'Contribution Structures'!C102,IF($B$368='Contribution Structures'!$H$8,'Contribution Structures'!C125,IF($B$368='Contribution Structures'!$H$9,'Contribution Structures'!C148)))))))</f>
        <v>0.14000000000000001</v>
      </c>
      <c r="D377" s="83">
        <f>Input!$D$22</f>
        <v>0</v>
      </c>
      <c r="E377" s="84">
        <f>(C377*HLOOKUP($B$369,Input!$D$21:$G$25, 2, FALSE))+(D377-HLOOKUP($B$369,Input!$D$21:$G$25, 2, FALSE))</f>
        <v>0</v>
      </c>
      <c r="F377" s="61">
        <f>IF($B$368='Contribution Structures'!$H$3,'Contribution Structures'!D10,IF($B$368='Contribution Structures'!$H$4,'Contribution Structures'!D33,IF($B$368='Contribution Structures'!$H$5,'Contribution Structures'!D56,IF($B$368='Contribution Structures'!$H$6,'Contribution Structures'!D79,IF($B$368='Contribution Structures'!$H$7,'Contribution Structures'!D102,IF($B$368='Contribution Structures'!$H$8,'Contribution Structures'!D125,IF($B$368='Contribution Structures'!$H$9,'Contribution Structures'!D148)))))))</f>
        <v>0.1</v>
      </c>
      <c r="G377" s="83">
        <f>Input!$D$23</f>
        <v>0</v>
      </c>
      <c r="H377" s="84">
        <f>(F377*HLOOKUP($B$369,Input!$D$21:$G$25, 3, FALSE))+(G377-HLOOKUP($B$369,Input!$D$21:$G$25, 3, FALSE))</f>
        <v>0</v>
      </c>
      <c r="I377" s="61">
        <f>IF($B$368='Contribution Structures'!$H$3,'Contribution Structures'!E10,IF($B$368='Contribution Structures'!$H$4,'Contribution Structures'!E33,IF($B$368='Contribution Structures'!$H$5,'Contribution Structures'!E56,IF($B$368='Contribution Structures'!$H$6,'Contribution Structures'!E79,IF($B$368='Contribution Structures'!$H$7,'Contribution Structures'!E102,IF($B$368='Contribution Structures'!$H$8,'Contribution Structures'!E125,IF($B$368='Contribution Structures'!$H$9,'Contribution Structures'!E148)))))))</f>
        <v>0.1</v>
      </c>
      <c r="J377" s="83">
        <f>Input!$D$24</f>
        <v>0</v>
      </c>
      <c r="K377" s="84">
        <f>(I377*HLOOKUP($B$369,Input!$D$21:$G$25, 4, FALSE))+(J377-HLOOKUP($B$369,Input!$D$21:$G$25, 4, FALSE))</f>
        <v>0</v>
      </c>
      <c r="L377" s="61">
        <f>IF($B$368='Contribution Structures'!$H$3,'Contribution Structures'!F10,IF($B$368='Contribution Structures'!$H$4,'Contribution Structures'!F33,IF($B$368='Contribution Structures'!$H$5,'Contribution Structures'!F56,IF($B$368='Contribution Structures'!$H$6,'Contribution Structures'!F79,IF($B$368='Contribution Structures'!$H$7,'Contribution Structures'!F102,IF($B$368='Contribution Structures'!$H$8,'Contribution Structures'!F125,IF($B$368='Contribution Structures'!$H$9,'Contribution Structures'!F148)))))))</f>
        <v>0.09</v>
      </c>
      <c r="M377" s="95">
        <f>Input!$D$25</f>
        <v>0</v>
      </c>
      <c r="N377" s="84">
        <f>(L377*HLOOKUP($B$369,Input!$D$21:$G$25, 5, FALSE))+(M377-HLOOKUP($B$369,Input!$D$21:$G$25, 5, FALSE))</f>
        <v>0</v>
      </c>
    </row>
    <row r="378" spans="1:14" s="1" customFormat="1" x14ac:dyDescent="0.25">
      <c r="A378" s="115">
        <v>8</v>
      </c>
      <c r="B378" s="60" t="s">
        <v>36</v>
      </c>
      <c r="C378" s="61">
        <f>IF($B$368 ='Contribution Structures'!$H$3,'Contribution Structures'!C11,IF($B$368='Contribution Structures'!$H$4,'Contribution Structures'!C34,IF($B$368='Contribution Structures'!$H$5,'Contribution Structures'!C57,IF($B$368='Contribution Structures'!$H$6,'Contribution Structures'!C80,IF($B$368='Contribution Structures'!$H$7,'Contribution Structures'!C103,IF($B$368='Contribution Structures'!$H$8,'Contribution Structures'!C126,IF($B$368='Contribution Structures'!$H$9,'Contribution Structures'!C149)))))))</f>
        <v>0.2</v>
      </c>
      <c r="D378" s="83">
        <f>Input!$D$22</f>
        <v>0</v>
      </c>
      <c r="E378" s="84">
        <f>(C378*HLOOKUP($B$369,Input!$D$21:$G$25, 2, FALSE))+(D378-HLOOKUP($B$369,Input!$D$21:$G$25, 2, FALSE))</f>
        <v>0</v>
      </c>
      <c r="F378" s="61">
        <f>IF($B$368='Contribution Structures'!$H$3,'Contribution Structures'!D11,IF($B$368='Contribution Structures'!$H$4,'Contribution Structures'!D34,IF($B$368='Contribution Structures'!$H$5,'Contribution Structures'!D57,IF($B$368='Contribution Structures'!$H$6,'Contribution Structures'!D80,IF($B$368='Contribution Structures'!$H$7,'Contribution Structures'!D103,IF($B$368='Contribution Structures'!$H$8,'Contribution Structures'!D126,IF($B$368='Contribution Structures'!$H$9,'Contribution Structures'!D149)))))))</f>
        <v>0.15</v>
      </c>
      <c r="G378" s="83">
        <f>Input!$D$23</f>
        <v>0</v>
      </c>
      <c r="H378" s="84">
        <f>(F378*HLOOKUP($B$369,Input!$D$21:$G$25, 3, FALSE))+(G378-HLOOKUP($B$369,Input!$D$21:$G$25, 3, FALSE))</f>
        <v>0</v>
      </c>
      <c r="I378" s="61">
        <f>IF($B$368='Contribution Structures'!$H$3,'Contribution Structures'!E11,IF($B$368='Contribution Structures'!$H$4,'Contribution Structures'!E34,IF($B$368='Contribution Structures'!$H$5,'Contribution Structures'!E57,IF($B$368='Contribution Structures'!$H$6,'Contribution Structures'!E80,IF($B$368='Contribution Structures'!$H$7,'Contribution Structures'!E103,IF($B$368='Contribution Structures'!$H$8,'Contribution Structures'!E126,IF($B$368='Contribution Structures'!$H$9,'Contribution Structures'!E149)))))))</f>
        <v>0.15</v>
      </c>
      <c r="J378" s="83">
        <f>Input!$D$24</f>
        <v>0</v>
      </c>
      <c r="K378" s="84">
        <f>(I378*HLOOKUP($B$369,Input!$D$21:$G$25, 4, FALSE))+(J378-HLOOKUP($B$369,Input!$D$21:$G$25, 4, FALSE))</f>
        <v>0</v>
      </c>
      <c r="L378" s="61">
        <f>IF($B$368='Contribution Structures'!$H$3,'Contribution Structures'!F11,IF($B$368='Contribution Structures'!$H$4,'Contribution Structures'!F34,IF($B$368='Contribution Structures'!$H$5,'Contribution Structures'!F57,IF($B$368='Contribution Structures'!$H$6,'Contribution Structures'!F80,IF($B$368='Contribution Structures'!$H$7,'Contribution Structures'!F103,IF($B$368='Contribution Structures'!$H$8,'Contribution Structures'!F126,IF($B$368='Contribution Structures'!$H$9,'Contribution Structures'!F149)))))))</f>
        <v>0.12</v>
      </c>
      <c r="M378" s="95">
        <f>Input!$D$25</f>
        <v>0</v>
      </c>
      <c r="N378" s="84">
        <f>(L378*HLOOKUP($B$369,Input!$D$21:$G$25, 5, FALSE))+(M378-HLOOKUP($B$369,Input!$D$21:$G$25, 5, FALSE))</f>
        <v>0</v>
      </c>
    </row>
    <row r="379" spans="1:14" s="1" customFormat="1" x14ac:dyDescent="0.25">
      <c r="A379" s="115">
        <v>9</v>
      </c>
      <c r="B379" s="60" t="s">
        <v>37</v>
      </c>
      <c r="C379" s="61">
        <f>IF($B$368 ='Contribution Structures'!$H$3,'Contribution Structures'!C12,IF($B$368='Contribution Structures'!$H$4,'Contribution Structures'!C35,IF($B$368='Contribution Structures'!$H$5,'Contribution Structures'!C58,IF($B$368='Contribution Structures'!$H$6,'Contribution Structures'!C81,IF($B$368='Contribution Structures'!$H$7,'Contribution Structures'!C104,IF($B$368='Contribution Structures'!$H$8,'Contribution Structures'!C127,IF($B$368='Contribution Structures'!$H$9,'Contribution Structures'!C150)))))))</f>
        <v>0.23</v>
      </c>
      <c r="D379" s="83">
        <f>Input!$D$22</f>
        <v>0</v>
      </c>
      <c r="E379" s="84">
        <f>(C379*HLOOKUP($B$369,Input!$D$21:$G$25, 2, FALSE))+(D379-HLOOKUP($B$369,Input!$D$21:$G$25, 2, FALSE))</f>
        <v>0</v>
      </c>
      <c r="F379" s="61">
        <f>IF($B$368='Contribution Structures'!$H$3,'Contribution Structures'!D12,IF($B$368='Contribution Structures'!$H$4,'Contribution Structures'!D35,IF($B$368='Contribution Structures'!$H$5,'Contribution Structures'!D58,IF($B$368='Contribution Structures'!$H$6,'Contribution Structures'!D81,IF($B$368='Contribution Structures'!$H$7,'Contribution Structures'!D104,IF($B$368='Contribution Structures'!$H$8,'Contribution Structures'!D127,IF($B$368='Contribution Structures'!$H$9,'Contribution Structures'!D150)))))))</f>
        <v>0.17</v>
      </c>
      <c r="G379" s="83">
        <f>Input!$D$23</f>
        <v>0</v>
      </c>
      <c r="H379" s="84">
        <f>(F379*HLOOKUP($B$369,Input!$D$21:$G$25, 3, FALSE))+(G379-HLOOKUP($B$369,Input!$D$21:$G$25, 3, FALSE))</f>
        <v>0</v>
      </c>
      <c r="I379" s="61">
        <f>IF($B$368='Contribution Structures'!$H$3,'Contribution Structures'!E12,IF($B$368='Contribution Structures'!$H$4,'Contribution Structures'!E35,IF($B$368='Contribution Structures'!$H$5,'Contribution Structures'!E58,IF($B$368='Contribution Structures'!$H$6,'Contribution Structures'!E81,IF($B$368='Contribution Structures'!$H$7,'Contribution Structures'!E104,IF($B$368='Contribution Structures'!$H$8,'Contribution Structures'!E127,IF($B$368='Contribution Structures'!$H$9,'Contribution Structures'!E150)))))))</f>
        <v>0.17</v>
      </c>
      <c r="J379" s="83">
        <f>Input!$D$24</f>
        <v>0</v>
      </c>
      <c r="K379" s="84">
        <f>(I379*HLOOKUP($B$369,Input!$D$21:$G$25, 4, FALSE))+(J379-HLOOKUP($B$369,Input!$D$21:$G$25, 4, FALSE))</f>
        <v>0</v>
      </c>
      <c r="L379" s="61">
        <f>IF($B$368='Contribution Structures'!$H$3,'Contribution Structures'!F12,IF($B$368='Contribution Structures'!$H$4,'Contribution Structures'!F35,IF($B$368='Contribution Structures'!$H$5,'Contribution Structures'!F58,IF($B$368='Contribution Structures'!$H$6,'Contribution Structures'!F81,IF($B$368='Contribution Structures'!$H$7,'Contribution Structures'!F104,IF($B$368='Contribution Structures'!$H$8,'Contribution Structures'!F127,IF($B$368='Contribution Structures'!$H$9,'Contribution Structures'!F150)))))))</f>
        <v>0.14000000000000001</v>
      </c>
      <c r="M379" s="95">
        <f>Input!$D$25</f>
        <v>0</v>
      </c>
      <c r="N379" s="84">
        <f>(L379*HLOOKUP($B$369,Input!$D$21:$G$25, 5, FALSE))+(M379-HLOOKUP($B$369,Input!$D$21:$G$25, 5, FALSE))</f>
        <v>0</v>
      </c>
    </row>
    <row r="380" spans="1:14" s="1" customFormat="1" x14ac:dyDescent="0.25">
      <c r="A380" s="115">
        <v>10</v>
      </c>
      <c r="B380" s="60" t="s">
        <v>38</v>
      </c>
      <c r="C380" s="61">
        <f>IF($B$368 ='Contribution Structures'!$H$3,'Contribution Structures'!C13,IF($B$368='Contribution Structures'!$H$4,'Contribution Structures'!C36,IF($B$368='Contribution Structures'!$H$5,'Contribution Structures'!C59,IF($B$368='Contribution Structures'!$H$6,'Contribution Structures'!C82,IF($B$368='Contribution Structures'!$H$7,'Contribution Structures'!C105,IF($B$368='Contribution Structures'!$H$8,'Contribution Structures'!C128,IF($B$368='Contribution Structures'!$H$9,'Contribution Structures'!C151)))))))</f>
        <v>0.27</v>
      </c>
      <c r="D380" s="83">
        <f>Input!$D$22</f>
        <v>0</v>
      </c>
      <c r="E380" s="84">
        <f>(C380*HLOOKUP($B$369,Input!$D$21:$G$25, 2, FALSE))+(D380-HLOOKUP($B$369,Input!$D$21:$G$25, 2, FALSE))</f>
        <v>0</v>
      </c>
      <c r="F380" s="61">
        <f>IF($B$368='Contribution Structures'!$H$3,'Contribution Structures'!D13,IF($B$368='Contribution Structures'!$H$4,'Contribution Structures'!D36,IF($B$368='Contribution Structures'!$H$5,'Contribution Structures'!D59,IF($B$368='Contribution Structures'!$H$6,'Contribution Structures'!D82,IF($B$368='Contribution Structures'!$H$7,'Contribution Structures'!D105,IF($B$368='Contribution Structures'!$H$8,'Contribution Structures'!D128,IF($B$368='Contribution Structures'!$H$9,'Contribution Structures'!D151)))))))</f>
        <v>0.21</v>
      </c>
      <c r="G380" s="83">
        <f>Input!$D$23</f>
        <v>0</v>
      </c>
      <c r="H380" s="84">
        <f>(F380*HLOOKUP($B$369,Input!$D$21:$G$25, 3, FALSE))+(G380-HLOOKUP($B$369,Input!$D$21:$G$25, 3, FALSE))</f>
        <v>0</v>
      </c>
      <c r="I380" s="61">
        <f>IF($B$368='Contribution Structures'!$H$3,'Contribution Structures'!E13,IF($B$368='Contribution Structures'!$H$4,'Contribution Structures'!E36,IF($B$368='Contribution Structures'!$H$5,'Contribution Structures'!E59,IF($B$368='Contribution Structures'!$H$6,'Contribution Structures'!E82,IF($B$368='Contribution Structures'!$H$7,'Contribution Structures'!E105,IF($B$368='Contribution Structures'!$H$8,'Contribution Structures'!E128,IF($B$368='Contribution Structures'!$H$9,'Contribution Structures'!E151)))))))</f>
        <v>0.21</v>
      </c>
      <c r="J380" s="83">
        <f>Input!$D$24</f>
        <v>0</v>
      </c>
      <c r="K380" s="84">
        <f>(I380*HLOOKUP($B$369,Input!$D$21:$G$25, 4, FALSE))+(J380-HLOOKUP($B$369,Input!$D$21:$G$25, 4, FALSE))</f>
        <v>0</v>
      </c>
      <c r="L380" s="61">
        <f>IF($B$368='Contribution Structures'!$H$3,'Contribution Structures'!F13,IF($B$368='Contribution Structures'!$H$4,'Contribution Structures'!F36,IF($B$368='Contribution Structures'!$H$5,'Contribution Structures'!F59,IF($B$368='Contribution Structures'!$H$6,'Contribution Structures'!F82,IF($B$368='Contribution Structures'!$H$7,'Contribution Structures'!F105,IF($B$368='Contribution Structures'!$H$8,'Contribution Structures'!F128,IF($B$368='Contribution Structures'!$H$9,'Contribution Structures'!F151)))))))</f>
        <v>0.17</v>
      </c>
      <c r="M380" s="95">
        <f>Input!$D$25</f>
        <v>0</v>
      </c>
      <c r="N380" s="84">
        <f>(L380*HLOOKUP($B$369,Input!$D$21:$G$25, 5, FALSE))+(M380-HLOOKUP($B$369,Input!$D$21:$G$25, 5, FALSE))</f>
        <v>0</v>
      </c>
    </row>
    <row r="381" spans="1:14" s="1" customFormat="1" x14ac:dyDescent="0.25">
      <c r="A381" s="115">
        <v>11</v>
      </c>
      <c r="B381" s="60" t="s">
        <v>39</v>
      </c>
      <c r="C381" s="61">
        <f>IF($B$368 ='Contribution Structures'!$H$3,'Contribution Structures'!C14,IF($B$368='Contribution Structures'!$H$4,'Contribution Structures'!C37,IF($B$368='Contribution Structures'!$H$5,'Contribution Structures'!C60,IF($B$368='Contribution Structures'!$H$6,'Contribution Structures'!C83,IF($B$368='Contribution Structures'!$H$7,'Contribution Structures'!C106,IF($B$368='Contribution Structures'!$H$8,'Contribution Structures'!C129,IF($B$368='Contribution Structures'!$H$9,'Contribution Structures'!C152)))))))</f>
        <v>0.28999999999999998</v>
      </c>
      <c r="D381" s="83">
        <f>Input!$D$22</f>
        <v>0</v>
      </c>
      <c r="E381" s="84">
        <f>(C381*HLOOKUP($B$369,Input!$D$21:$G$25, 2, FALSE))+(D381-HLOOKUP($B$369,Input!$D$21:$G$25, 2, FALSE))</f>
        <v>0</v>
      </c>
      <c r="F381" s="61">
        <f>IF($B$368='Contribution Structures'!$H$3,'Contribution Structures'!D14,IF($B$368='Contribution Structures'!$H$4,'Contribution Structures'!D37,IF($B$368='Contribution Structures'!$H$5,'Contribution Structures'!D60,IF($B$368='Contribution Structures'!$H$6,'Contribution Structures'!D83,IF($B$368='Contribution Structures'!$H$7,'Contribution Structures'!D106,IF($B$368='Contribution Structures'!$H$8,'Contribution Structures'!D129,IF($B$368='Contribution Structures'!$H$9,'Contribution Structures'!D152)))))))</f>
        <v>0.23</v>
      </c>
      <c r="G381" s="83">
        <f>Input!$D$23</f>
        <v>0</v>
      </c>
      <c r="H381" s="84">
        <f>(F381*HLOOKUP($B$369,Input!$D$21:$G$25, 3, FALSE))+(G381-HLOOKUP($B$369,Input!$D$21:$G$25, 3, FALSE))</f>
        <v>0</v>
      </c>
      <c r="I381" s="61">
        <f>IF($B$368='Contribution Structures'!$H$3,'Contribution Structures'!E14,IF($B$368='Contribution Structures'!$H$4,'Contribution Structures'!E37,IF($B$368='Contribution Structures'!$H$5,'Contribution Structures'!E60,IF($B$368='Contribution Structures'!$H$6,'Contribution Structures'!E83,IF($B$368='Contribution Structures'!$H$7,'Contribution Structures'!E106,IF($B$368='Contribution Structures'!$H$8,'Contribution Structures'!E129,IF($B$368='Contribution Structures'!$H$9,'Contribution Structures'!E152)))))))</f>
        <v>0.23</v>
      </c>
      <c r="J381" s="83">
        <f>Input!$D$24</f>
        <v>0</v>
      </c>
      <c r="K381" s="84">
        <f>(I381*HLOOKUP($B$369,Input!$D$21:$G$25, 4, FALSE))+(J381-HLOOKUP($B$369,Input!$D$21:$G$25, 4, FALSE))</f>
        <v>0</v>
      </c>
      <c r="L381" s="61">
        <f>IF($B$368='Contribution Structures'!$H$3,'Contribution Structures'!F14,IF($B$368='Contribution Structures'!$H$4,'Contribution Structures'!F37,IF($B$368='Contribution Structures'!$H$5,'Contribution Structures'!F60,IF($B$368='Contribution Structures'!$H$6,'Contribution Structures'!F83,IF($B$368='Contribution Structures'!$H$7,'Contribution Structures'!F106,IF($B$368='Contribution Structures'!$H$8,'Contribution Structures'!F129,IF($B$368='Contribution Structures'!$H$9,'Contribution Structures'!F152)))))))</f>
        <v>0.19</v>
      </c>
      <c r="M381" s="95">
        <f>Input!$D$25</f>
        <v>0</v>
      </c>
      <c r="N381" s="84">
        <f>(L381*HLOOKUP($B$369,Input!$D$21:$G$25, 5, FALSE))+(M381-HLOOKUP($B$369,Input!$D$21:$G$25, 5, FALSE))</f>
        <v>0</v>
      </c>
    </row>
    <row r="382" spans="1:14" s="1" customFormat="1" x14ac:dyDescent="0.25">
      <c r="A382" s="115">
        <v>12</v>
      </c>
      <c r="B382" s="60" t="s">
        <v>40</v>
      </c>
      <c r="C382" s="61">
        <f>IF($B$368 ='Contribution Structures'!$H$3,'Contribution Structures'!C15,IF($B$368='Contribution Structures'!$H$4,'Contribution Structures'!C38,IF($B$368='Contribution Structures'!$H$5,'Contribution Structures'!C61,IF($B$368='Contribution Structures'!$H$6,'Contribution Structures'!C84,IF($B$368='Contribution Structures'!$H$7,'Contribution Structures'!C107,IF($B$368='Contribution Structures'!$H$8,'Contribution Structures'!C130,IF($B$368='Contribution Structures'!$H$9,'Contribution Structures'!C153)))))))</f>
        <v>0.32</v>
      </c>
      <c r="D382" s="83">
        <f>Input!$D$22</f>
        <v>0</v>
      </c>
      <c r="E382" s="84">
        <f>(C382*HLOOKUP($B$369,Input!$D$21:$G$25, 2, FALSE))+(D382-HLOOKUP($B$369,Input!$D$21:$G$25, 2, FALSE))</f>
        <v>0</v>
      </c>
      <c r="F382" s="61">
        <f>IF($B$368='Contribution Structures'!$H$3,'Contribution Structures'!D15,IF($B$368='Contribution Structures'!$H$4,'Contribution Structures'!D38,IF($B$368='Contribution Structures'!$H$5,'Contribution Structures'!D61,IF($B$368='Contribution Structures'!$H$6,'Contribution Structures'!D84,IF($B$368='Contribution Structures'!$H$7,'Contribution Structures'!D107,IF($B$368='Contribution Structures'!$H$8,'Contribution Structures'!D130,IF($B$368='Contribution Structures'!$H$9,'Contribution Structures'!D153)))))))</f>
        <v>0.26</v>
      </c>
      <c r="G382" s="83">
        <f>Input!$D$23</f>
        <v>0</v>
      </c>
      <c r="H382" s="84">
        <f>(F382*HLOOKUP($B$369,Input!$D$21:$G$25, 3, FALSE))+(G382-HLOOKUP($B$369,Input!$D$21:$G$25, 3, FALSE))</f>
        <v>0</v>
      </c>
      <c r="I382" s="61">
        <f>IF($B$368='Contribution Structures'!$H$3,'Contribution Structures'!E15,IF($B$368='Contribution Structures'!$H$4,'Contribution Structures'!E38,IF($B$368='Contribution Structures'!$H$5,'Contribution Structures'!E61,IF($B$368='Contribution Structures'!$H$6,'Contribution Structures'!E84,IF($B$368='Contribution Structures'!$H$7,'Contribution Structures'!E107,IF($B$368='Contribution Structures'!$H$8,'Contribution Structures'!E130,IF($B$368='Contribution Structures'!$H$9,'Contribution Structures'!E153)))))))</f>
        <v>0.26</v>
      </c>
      <c r="J382" s="83">
        <f>Input!$D$24</f>
        <v>0</v>
      </c>
      <c r="K382" s="84">
        <f>(I382*HLOOKUP($B$369,Input!$D$21:$G$25, 4, FALSE))+(J382-HLOOKUP($B$369,Input!$D$21:$G$25, 4, FALSE))</f>
        <v>0</v>
      </c>
      <c r="L382" s="61">
        <f>IF($B$368='Contribution Structures'!$H$3,'Contribution Structures'!F15,IF($B$368='Contribution Structures'!$H$4,'Contribution Structures'!F38,IF($B$368='Contribution Structures'!$H$5,'Contribution Structures'!F61,IF($B$368='Contribution Structures'!$H$6,'Contribution Structures'!F84,IF($B$368='Contribution Structures'!$H$7,'Contribution Structures'!F107,IF($B$368='Contribution Structures'!$H$8,'Contribution Structures'!F130,IF($B$368='Contribution Structures'!$H$9,'Contribution Structures'!F153)))))))</f>
        <v>0.22</v>
      </c>
      <c r="M382" s="95">
        <f>Input!$D$25</f>
        <v>0</v>
      </c>
      <c r="N382" s="84">
        <f>(L382*HLOOKUP($B$369,Input!$D$21:$G$25, 5, FALSE))+(M382-HLOOKUP($B$369,Input!$D$21:$G$25, 5, FALSE))</f>
        <v>0</v>
      </c>
    </row>
    <row r="383" spans="1:14" s="1" customFormat="1" x14ac:dyDescent="0.25">
      <c r="A383" s="115">
        <v>13</v>
      </c>
      <c r="B383" s="60" t="s">
        <v>41</v>
      </c>
      <c r="C383" s="61">
        <f>IF($B$368 ='Contribution Structures'!$H$3,'Contribution Structures'!C16,IF($B$368='Contribution Structures'!$H$4,'Contribution Structures'!C39,IF($B$368='Contribution Structures'!$H$5,'Contribution Structures'!C62,IF($B$368='Contribution Structures'!$H$6,'Contribution Structures'!C85,IF($B$368='Contribution Structures'!$H$7,'Contribution Structures'!C108,IF($B$368='Contribution Structures'!$H$8,'Contribution Structures'!C131,IF($B$368='Contribution Structures'!$H$9,'Contribution Structures'!C154)))))))</f>
        <v>0.33</v>
      </c>
      <c r="D383" s="83">
        <f>Input!$D$22</f>
        <v>0</v>
      </c>
      <c r="E383" s="84">
        <f>(C383*HLOOKUP($B$369,Input!$D$21:$G$25, 2, FALSE))+(D383-HLOOKUP($B$369,Input!$D$21:$G$25, 2, FALSE))</f>
        <v>0</v>
      </c>
      <c r="F383" s="61">
        <f>IF($B$368='Contribution Structures'!$H$3,'Contribution Structures'!D16,IF($B$368='Contribution Structures'!$H$4,'Contribution Structures'!D39,IF($B$368='Contribution Structures'!$H$5,'Contribution Structures'!D62,IF($B$368='Contribution Structures'!$H$6,'Contribution Structures'!D85,IF($B$368='Contribution Structures'!$H$7,'Contribution Structures'!D108,IF($B$368='Contribution Structures'!$H$8,'Contribution Structures'!D131,IF($B$368='Contribution Structures'!$H$9,'Contribution Structures'!D154)))))))</f>
        <v>0.27</v>
      </c>
      <c r="G383" s="83">
        <f>Input!$D$23</f>
        <v>0</v>
      </c>
      <c r="H383" s="84">
        <f>(F383*HLOOKUP($B$369,Input!$D$21:$G$25, 3, FALSE))+(G383-HLOOKUP($B$369,Input!$D$21:$G$25, 3, FALSE))</f>
        <v>0</v>
      </c>
      <c r="I383" s="61">
        <f>IF($B$368='Contribution Structures'!$H$3,'Contribution Structures'!E16,IF($B$368='Contribution Structures'!$H$4,'Contribution Structures'!E39,IF($B$368='Contribution Structures'!$H$5,'Contribution Structures'!E62,IF($B$368='Contribution Structures'!$H$6,'Contribution Structures'!E85,IF($B$368='Contribution Structures'!$H$7,'Contribution Structures'!E108,IF($B$368='Contribution Structures'!$H$8,'Contribution Structures'!E131,IF($B$368='Contribution Structures'!$H$9,'Contribution Structures'!E154)))))))</f>
        <v>0.27</v>
      </c>
      <c r="J383" s="83">
        <f>Input!$D$24</f>
        <v>0</v>
      </c>
      <c r="K383" s="84">
        <f>(I383*HLOOKUP($B$369,Input!$D$21:$G$25, 4, FALSE))+(J383-HLOOKUP($B$369,Input!$D$21:$G$25, 4, FALSE))</f>
        <v>0</v>
      </c>
      <c r="L383" s="61">
        <f>IF($B$368='Contribution Structures'!$H$3,'Contribution Structures'!F16,IF($B$368='Contribution Structures'!$H$4,'Contribution Structures'!F39,IF($B$368='Contribution Structures'!$H$5,'Contribution Structures'!F62,IF($B$368='Contribution Structures'!$H$6,'Contribution Structures'!F85,IF($B$368='Contribution Structures'!$H$7,'Contribution Structures'!F108,IF($B$368='Contribution Structures'!$H$8,'Contribution Structures'!F131,IF($B$368='Contribution Structures'!$H$9,'Contribution Structures'!F154)))))))</f>
        <v>0.23</v>
      </c>
      <c r="M383" s="95">
        <f>Input!$D$25</f>
        <v>0</v>
      </c>
      <c r="N383" s="84">
        <f>(L383*HLOOKUP($B$369,Input!$D$21:$G$25, 5, FALSE))+(M383-HLOOKUP($B$369,Input!$D$21:$G$25, 5, FALSE))</f>
        <v>0</v>
      </c>
    </row>
    <row r="384" spans="1:14" s="1" customFormat="1" x14ac:dyDescent="0.25">
      <c r="A384" s="115">
        <v>14</v>
      </c>
      <c r="B384" s="60" t="s">
        <v>42</v>
      </c>
      <c r="C384" s="61">
        <f>IF($B$368 ='Contribution Structures'!$H$3,'Contribution Structures'!C17,IF($B$368='Contribution Structures'!$H$4,'Contribution Structures'!C40,IF($B$368='Contribution Structures'!$H$5,'Contribution Structures'!C63,IF($B$368='Contribution Structures'!$H$6,'Contribution Structures'!C86,IF($B$368='Contribution Structures'!$H$7,'Contribution Structures'!C109,IF($B$368='Contribution Structures'!$H$8,'Contribution Structures'!C132,IF($B$368='Contribution Structures'!$H$9,'Contribution Structures'!C155)))))))</f>
        <v>0.34</v>
      </c>
      <c r="D384" s="83">
        <f>Input!$D$22</f>
        <v>0</v>
      </c>
      <c r="E384" s="84">
        <f>(C384*HLOOKUP($B$369,Input!$D$21:$G$25, 2, FALSE))+(D384-HLOOKUP($B$369,Input!$D$21:$G$25, 2, FALSE))</f>
        <v>0</v>
      </c>
      <c r="F384" s="61">
        <f>IF($B$368='Contribution Structures'!$H$3,'Contribution Structures'!D17,IF($B$368='Contribution Structures'!$H$4,'Contribution Structures'!D40,IF($B$368='Contribution Structures'!$H$5,'Contribution Structures'!D63,IF($B$368='Contribution Structures'!$H$6,'Contribution Structures'!D86,IF($B$368='Contribution Structures'!$H$7,'Contribution Structures'!D109,IF($B$368='Contribution Structures'!$H$8,'Contribution Structures'!D132,IF($B$368='Contribution Structures'!$H$9,'Contribution Structures'!D155)))))))</f>
        <v>0.28000000000000003</v>
      </c>
      <c r="G384" s="83">
        <f>Input!$D$23</f>
        <v>0</v>
      </c>
      <c r="H384" s="84">
        <f>(F384*HLOOKUP($B$369,Input!$D$21:$G$25, 3, FALSE))+(G384-HLOOKUP($B$369,Input!$D$21:$G$25, 3, FALSE))</f>
        <v>0</v>
      </c>
      <c r="I384" s="61">
        <f>IF($B$368='Contribution Structures'!$H$3,'Contribution Structures'!E17,IF($B$368='Contribution Structures'!$H$4,'Contribution Structures'!E40,IF($B$368='Contribution Structures'!$H$5,'Contribution Structures'!E63,IF($B$368='Contribution Structures'!$H$6,'Contribution Structures'!E86,IF($B$368='Contribution Structures'!$H$7,'Contribution Structures'!E109,IF($B$368='Contribution Structures'!$H$8,'Contribution Structures'!E132,IF($B$368='Contribution Structures'!$H$9,'Contribution Structures'!E155)))))))</f>
        <v>0.28000000000000003</v>
      </c>
      <c r="J384" s="83">
        <f>Input!$D$24</f>
        <v>0</v>
      </c>
      <c r="K384" s="84">
        <f>(I384*HLOOKUP($B$369,Input!$D$21:$G$25, 4, FALSE))+(J384-HLOOKUP($B$369,Input!$D$21:$G$25, 4, FALSE))</f>
        <v>0</v>
      </c>
      <c r="L384" s="61">
        <f>IF($B$368='Contribution Structures'!$H$3,'Contribution Structures'!F17,IF($B$368='Contribution Structures'!$H$4,'Contribution Structures'!F40,IF($B$368='Contribution Structures'!$H$5,'Contribution Structures'!F63,IF($B$368='Contribution Structures'!$H$6,'Contribution Structures'!F86,IF($B$368='Contribution Structures'!$H$7,'Contribution Structures'!F109,IF($B$368='Contribution Structures'!$H$8,'Contribution Structures'!F132,IF($B$368='Contribution Structures'!$H$9,'Contribution Structures'!F155)))))))</f>
        <v>0.24</v>
      </c>
      <c r="M384" s="95">
        <f>Input!$D$25</f>
        <v>0</v>
      </c>
      <c r="N384" s="84">
        <f>(L384*HLOOKUP($B$369,Input!$D$21:$G$25, 5, FALSE))+(M384-HLOOKUP($B$369,Input!$D$21:$G$25, 5, FALSE))</f>
        <v>0</v>
      </c>
    </row>
    <row r="385" spans="1:14" s="1" customFormat="1" x14ac:dyDescent="0.25">
      <c r="A385" s="115">
        <v>15</v>
      </c>
      <c r="B385" s="60" t="s">
        <v>43</v>
      </c>
      <c r="C385" s="61">
        <f>IF($B$368 ='Contribution Structures'!$H$3,'Contribution Structures'!C18,IF($B$368='Contribution Structures'!$H$4,'Contribution Structures'!C41,IF($B$368='Contribution Structures'!$H$5,'Contribution Structures'!C64,IF($B$368='Contribution Structures'!$H$6,'Contribution Structures'!C87,IF($B$368='Contribution Structures'!$H$7,'Contribution Structures'!C110,IF($B$368='Contribution Structures'!$H$8,'Contribution Structures'!C133,IF($B$368='Contribution Structures'!$H$9,'Contribution Structures'!C156)))))))</f>
        <v>0.34</v>
      </c>
      <c r="D385" s="83">
        <f>Input!$D$22</f>
        <v>0</v>
      </c>
      <c r="E385" s="84">
        <f>(C385*HLOOKUP($B$369,Input!$D$21:$G$25, 2, FALSE))+(D385-HLOOKUP($B$369,Input!$D$21:$G$25, 2, FALSE))</f>
        <v>0</v>
      </c>
      <c r="F385" s="61">
        <f>IF($B$368='Contribution Structures'!$H$3,'Contribution Structures'!D18,IF($B$368='Contribution Structures'!$H$4,'Contribution Structures'!D41,IF($B$368='Contribution Structures'!$H$5,'Contribution Structures'!D64,IF($B$368='Contribution Structures'!$H$6,'Contribution Structures'!D87,IF($B$368='Contribution Structures'!$H$7,'Contribution Structures'!D110,IF($B$368='Contribution Structures'!$H$8,'Contribution Structures'!D133,IF($B$368='Contribution Structures'!$H$9,'Contribution Structures'!D156)))))))</f>
        <v>0.3</v>
      </c>
      <c r="G385" s="83">
        <f>Input!$D$23</f>
        <v>0</v>
      </c>
      <c r="H385" s="84">
        <f>(F385*HLOOKUP($B$369,Input!$D$21:$G$25, 3, FALSE))+(G385-HLOOKUP($B$369,Input!$D$21:$G$25, 3, FALSE))</f>
        <v>0</v>
      </c>
      <c r="I385" s="61">
        <f>IF($B$368='Contribution Structures'!$H$3,'Contribution Structures'!E18,IF($B$368='Contribution Structures'!$H$4,'Contribution Structures'!E41,IF($B$368='Contribution Structures'!$H$5,'Contribution Structures'!E64,IF($B$368='Contribution Structures'!$H$6,'Contribution Structures'!E87,IF($B$368='Contribution Structures'!$H$7,'Contribution Structures'!E110,IF($B$368='Contribution Structures'!$H$8,'Contribution Structures'!E133,IF($B$368='Contribution Structures'!$H$9,'Contribution Structures'!E156)))))))</f>
        <v>0.3</v>
      </c>
      <c r="J385" s="83">
        <f>Input!$D$24</f>
        <v>0</v>
      </c>
      <c r="K385" s="84">
        <f>(I385*HLOOKUP($B$369,Input!$D$21:$G$25, 4, FALSE))+(J385-HLOOKUP($B$369,Input!$D$21:$G$25, 4, FALSE))</f>
        <v>0</v>
      </c>
      <c r="L385" s="61">
        <f>IF($B$368='Contribution Structures'!$H$3,'Contribution Structures'!F18,IF($B$368='Contribution Structures'!$H$4,'Contribution Structures'!F41,IF($B$368='Contribution Structures'!$H$5,'Contribution Structures'!F64,IF($B$368='Contribution Structures'!$H$6,'Contribution Structures'!F87,IF($B$368='Contribution Structures'!$H$7,'Contribution Structures'!F110,IF($B$368='Contribution Structures'!$H$8,'Contribution Structures'!F133,IF($B$368='Contribution Structures'!$H$9,'Contribution Structures'!F156)))))))</f>
        <v>0.26</v>
      </c>
      <c r="M385" s="95">
        <f>Input!$D$25</f>
        <v>0</v>
      </c>
      <c r="N385" s="84">
        <f>(L385*HLOOKUP($B$369,Input!$D$21:$G$25, 5, FALSE))+(M385-HLOOKUP($B$369,Input!$D$21:$G$25, 5, FALSE))</f>
        <v>0</v>
      </c>
    </row>
    <row r="386" spans="1:14" s="1" customFormat="1" x14ac:dyDescent="0.25">
      <c r="A386" s="115">
        <v>16</v>
      </c>
      <c r="B386" s="62" t="s">
        <v>44</v>
      </c>
      <c r="C386" s="61">
        <f>IF($B$368 ='Contribution Structures'!$H$3,'Contribution Structures'!C19,IF($B$368='Contribution Structures'!$H$4,'Contribution Structures'!C42,IF($B$368='Contribution Structures'!$H$5,'Contribution Structures'!C65,IF($B$368='Contribution Structures'!$H$6,'Contribution Structures'!C88,IF($B$368='Contribution Structures'!$H$7,'Contribution Structures'!C111,IF($B$368='Contribution Structures'!$H$8,'Contribution Structures'!C134,IF($B$368='Contribution Structures'!$H$9,'Contribution Structures'!C157)))))))</f>
        <v>0.34</v>
      </c>
      <c r="D386" s="83">
        <f>Input!$D$22</f>
        <v>0</v>
      </c>
      <c r="E386" s="84">
        <f>(C386*HLOOKUP($B$369,Input!$D$21:$G$25, 2, FALSE))+(D386-HLOOKUP($B$369,Input!$D$21:$G$25, 2, FALSE))</f>
        <v>0</v>
      </c>
      <c r="F386" s="61">
        <f>IF($B$368='Contribution Structures'!$H$3,'Contribution Structures'!D19,IF($B$368='Contribution Structures'!$H$4,'Contribution Structures'!D42,IF($B$368='Contribution Structures'!$H$5,'Contribution Structures'!D65,IF($B$368='Contribution Structures'!$H$6,'Contribution Structures'!D88,IF($B$368='Contribution Structures'!$H$7,'Contribution Structures'!D111,IF($B$368='Contribution Structures'!$H$8,'Contribution Structures'!D134,IF($B$368='Contribution Structures'!$H$9,'Contribution Structures'!D157)))))))</f>
        <v>0.3</v>
      </c>
      <c r="G386" s="83">
        <f>Input!$D$23</f>
        <v>0</v>
      </c>
      <c r="H386" s="84">
        <f>(F386*HLOOKUP($B$369,Input!$D$21:$G$25, 3, FALSE))+(G386-HLOOKUP($B$369,Input!$D$21:$G$25, 3, FALSE))</f>
        <v>0</v>
      </c>
      <c r="I386" s="61">
        <f>IF($B$368='Contribution Structures'!$H$3,'Contribution Structures'!E19,IF($B$368='Contribution Structures'!$H$4,'Contribution Structures'!E42,IF($B$368='Contribution Structures'!$H$5,'Contribution Structures'!E65,IF($B$368='Contribution Structures'!$H$6,'Contribution Structures'!E88,IF($B$368='Contribution Structures'!$H$7,'Contribution Structures'!E111,IF($B$368='Contribution Structures'!$H$8,'Contribution Structures'!E134,IF($B$368='Contribution Structures'!$H$9,'Contribution Structures'!E157)))))))</f>
        <v>0.3</v>
      </c>
      <c r="J386" s="83">
        <f>Input!$D$24</f>
        <v>0</v>
      </c>
      <c r="K386" s="84">
        <f>(I386*HLOOKUP($B$369,Input!$D$21:$G$25, 4, FALSE))+(J386-HLOOKUP($B$369,Input!$D$21:$G$25, 4, FALSE))</f>
        <v>0</v>
      </c>
      <c r="L386" s="61">
        <f>IF($B$368='Contribution Structures'!$H$3,'Contribution Structures'!F19,IF($B$368='Contribution Structures'!$H$4,'Contribution Structures'!F42,IF($B$368='Contribution Structures'!$H$5,'Contribution Structures'!F65,IF($B$368='Contribution Structures'!$H$6,'Contribution Structures'!F88,IF($B$368='Contribution Structures'!$H$7,'Contribution Structures'!F111,IF($B$368='Contribution Structures'!$H$8,'Contribution Structures'!F134,IF($B$368='Contribution Structures'!$H$9,'Contribution Structures'!F157)))))))</f>
        <v>0.28000000000000003</v>
      </c>
      <c r="M386" s="95">
        <f>Input!$D$25</f>
        <v>0</v>
      </c>
      <c r="N386" s="84">
        <f>(L386*HLOOKUP($B$369,Input!$D$21:$G$25, 5, FALSE))+(M386-HLOOKUP($B$369,Input!$D$21:$G$25, 5, FALSE))</f>
        <v>0</v>
      </c>
    </row>
    <row r="387" spans="1:14" s="1" customFormat="1" x14ac:dyDescent="0.25">
      <c r="A387" s="115">
        <v>17</v>
      </c>
      <c r="B387" s="60" t="s">
        <v>45</v>
      </c>
      <c r="C387" s="61">
        <f>IF($B$368 ='Contribution Structures'!$H$3,'Contribution Structures'!C20,IF($B$368='Contribution Structures'!$H$4,'Contribution Structures'!C43,IF($B$368='Contribution Structures'!$H$5,'Contribution Structures'!C66,IF($B$368='Contribution Structures'!$H$6,'Contribution Structures'!C89,IF($B$368='Contribution Structures'!$H$7,'Contribution Structures'!C112,IF($B$368='Contribution Structures'!$H$8,'Contribution Structures'!C135,IF($B$368='Contribution Structures'!$H$9,'Contribution Structures'!C158)))))))</f>
        <v>0.35</v>
      </c>
      <c r="D387" s="83">
        <f>Input!$D$22</f>
        <v>0</v>
      </c>
      <c r="E387" s="84">
        <f>(C387*HLOOKUP($B$369,Input!$D$21:$G$25, 2, FALSE))+(D387-HLOOKUP($B$369,Input!$D$21:$G$25, 2, FALSE))</f>
        <v>0</v>
      </c>
      <c r="F387" s="61">
        <f>IF($B$368='Contribution Structures'!$H$3,'Contribution Structures'!D20,IF($B$368='Contribution Structures'!$H$4,'Contribution Structures'!D43,IF($B$368='Contribution Structures'!$H$5,'Contribution Structures'!D66,IF($B$368='Contribution Structures'!$H$6,'Contribution Structures'!D89,IF($B$368='Contribution Structures'!$H$7,'Contribution Structures'!D112,IF($B$368='Contribution Structures'!$H$8,'Contribution Structures'!D135,IF($B$368='Contribution Structures'!$H$9,'Contribution Structures'!D158)))))))</f>
        <v>0.3</v>
      </c>
      <c r="G387" s="83">
        <f>Input!$D$23</f>
        <v>0</v>
      </c>
      <c r="H387" s="84">
        <f>(F387*HLOOKUP($B$369,Input!$D$21:$G$25, 3, FALSE))+(G387-HLOOKUP($B$369,Input!$D$21:$G$25, 3, FALSE))</f>
        <v>0</v>
      </c>
      <c r="I387" s="61">
        <f>IF($B$368='Contribution Structures'!$H$3,'Contribution Structures'!E20,IF($B$368='Contribution Structures'!$H$4,'Contribution Structures'!E43,IF($B$368='Contribution Structures'!$H$5,'Contribution Structures'!E66,IF($B$368='Contribution Structures'!$H$6,'Contribution Structures'!E89,IF($B$368='Contribution Structures'!$H$7,'Contribution Structures'!E112,IF($B$368='Contribution Structures'!$H$8,'Contribution Structures'!E135,IF($B$368='Contribution Structures'!$H$9,'Contribution Structures'!E158)))))))</f>
        <v>0.3</v>
      </c>
      <c r="J387" s="83">
        <f>Input!$D$24</f>
        <v>0</v>
      </c>
      <c r="K387" s="84">
        <f>(I387*HLOOKUP($B$369,Input!$D$21:$G$25, 4, FALSE))+(J387-HLOOKUP($B$369,Input!$D$21:$G$25, 4, FALSE))</f>
        <v>0</v>
      </c>
      <c r="L387" s="61">
        <f>IF($B$368='Contribution Structures'!$H$3,'Contribution Structures'!F20,IF($B$368='Contribution Structures'!$H$4,'Contribution Structures'!F43,IF($B$368='Contribution Structures'!$H$5,'Contribution Structures'!F66,IF($B$368='Contribution Structures'!$H$6,'Contribution Structures'!F89,IF($B$368='Contribution Structures'!$H$7,'Contribution Structures'!F112,IF($B$368='Contribution Structures'!$H$8,'Contribution Structures'!F135,IF($B$368='Contribution Structures'!$H$9,'Contribution Structures'!F158)))))))</f>
        <v>0.28999999999999998</v>
      </c>
      <c r="M387" s="95">
        <f>Input!$D$25</f>
        <v>0</v>
      </c>
      <c r="N387" s="84">
        <f>(L387*HLOOKUP($B$369,Input!$D$21:$G$25, 5, FALSE))+(M387-HLOOKUP($B$369,Input!$D$21:$G$25, 5, FALSE))</f>
        <v>0</v>
      </c>
    </row>
    <row r="388" spans="1:14" s="1" customFormat="1" x14ac:dyDescent="0.25">
      <c r="A388" s="115">
        <v>18</v>
      </c>
      <c r="B388" s="60" t="s">
        <v>46</v>
      </c>
      <c r="C388" s="61">
        <f>IF($B$368 ='Contribution Structures'!$H$3,'Contribution Structures'!C21,IF($B$368='Contribution Structures'!$H$4,'Contribution Structures'!C44,IF($B$368='Contribution Structures'!$H$5,'Contribution Structures'!C67,IF($B$368='Contribution Structures'!$H$6,'Contribution Structures'!C90,IF($B$368='Contribution Structures'!$H$7,'Contribution Structures'!C113,IF($B$368='Contribution Structures'!$H$8,'Contribution Structures'!C136,IF($B$368='Contribution Structures'!$H$9,'Contribution Structures'!C159)))))))</f>
        <v>0.35</v>
      </c>
      <c r="D388" s="83">
        <f>Input!$D$22</f>
        <v>0</v>
      </c>
      <c r="E388" s="84">
        <f>(C388*HLOOKUP($B$369,Input!$D$21:$G$25, 2, FALSE))+(D388-HLOOKUP($B$369,Input!$D$21:$G$25, 2, FALSE))</f>
        <v>0</v>
      </c>
      <c r="F388" s="61">
        <f>IF($B$368='Contribution Structures'!$H$3,'Contribution Structures'!D21,IF($B$368='Contribution Structures'!$H$4,'Contribution Structures'!D44,IF($B$368='Contribution Structures'!$H$5,'Contribution Structures'!D67,IF($B$368='Contribution Structures'!$H$6,'Contribution Structures'!D90,IF($B$368='Contribution Structures'!$H$7,'Contribution Structures'!D113,IF($B$368='Contribution Structures'!$H$8,'Contribution Structures'!D136,IF($B$368='Contribution Structures'!$H$9,'Contribution Structures'!D159)))))))</f>
        <v>0.35</v>
      </c>
      <c r="G388" s="83">
        <f>Input!$D$23</f>
        <v>0</v>
      </c>
      <c r="H388" s="84">
        <f>(F388*HLOOKUP($B$369,Input!$D$21:$G$25, 3, FALSE))+(G388-HLOOKUP($B$369,Input!$D$21:$G$25, 3, FALSE))</f>
        <v>0</v>
      </c>
      <c r="I388" s="61">
        <f>IF($B$368='Contribution Structures'!$H$3,'Contribution Structures'!E21,IF($B$368='Contribution Structures'!$H$4,'Contribution Structures'!E44,IF($B$368='Contribution Structures'!$H$5,'Contribution Structures'!E67,IF($B$368='Contribution Structures'!$H$6,'Contribution Structures'!E90,IF($B$368='Contribution Structures'!$H$7,'Contribution Structures'!E113,IF($B$368='Contribution Structures'!$H$8,'Contribution Structures'!E136,IF($B$368='Contribution Structures'!$H$9,'Contribution Structures'!E159)))))))</f>
        <v>0.35</v>
      </c>
      <c r="J388" s="83">
        <f>Input!$D$24</f>
        <v>0</v>
      </c>
      <c r="K388" s="84">
        <f>(I388*HLOOKUP($B$369,Input!$D$21:$G$25, 4, FALSE))+(J388-HLOOKUP($B$369,Input!$D$21:$G$25, 4, FALSE))</f>
        <v>0</v>
      </c>
      <c r="L388" s="61">
        <f>IF($B$368='Contribution Structures'!$H$3,'Contribution Structures'!F21,IF($B$368='Contribution Structures'!$H$4,'Contribution Structures'!F44,IF($B$368='Contribution Structures'!$H$5,'Contribution Structures'!F67,IF($B$368='Contribution Structures'!$H$6,'Contribution Structures'!F90,IF($B$368='Contribution Structures'!$H$7,'Contribution Structures'!F113,IF($B$368='Contribution Structures'!$H$8,'Contribution Structures'!F136,IF($B$368='Contribution Structures'!$H$9,'Contribution Structures'!F159)))))))</f>
        <v>0.32</v>
      </c>
      <c r="M388" s="95">
        <f>Input!$D$25</f>
        <v>0</v>
      </c>
      <c r="N388" s="84">
        <f>(L388*HLOOKUP($B$369,Input!$D$21:$G$25, 5, FALSE))+(M388-HLOOKUP($B$369,Input!$D$21:$G$25, 5, FALSE))</f>
        <v>0</v>
      </c>
    </row>
    <row r="389" spans="1:14" s="1" customFormat="1" x14ac:dyDescent="0.25">
      <c r="A389" s="115">
        <v>19</v>
      </c>
      <c r="B389" s="60" t="s">
        <v>47</v>
      </c>
      <c r="C389" s="61">
        <f>IF($B$368 ='Contribution Structures'!$H$3,'Contribution Structures'!C22,IF($B$368='Contribution Structures'!$H$4,'Contribution Structures'!C45,IF($B$368='Contribution Structures'!$H$5,'Contribution Structures'!C68,IF($B$368='Contribution Structures'!$H$6,'Contribution Structures'!C91,IF($B$368='Contribution Structures'!$H$7,'Contribution Structures'!C114,IF($B$368='Contribution Structures'!$H$8,'Contribution Structures'!C137,IF($B$368='Contribution Structures'!$H$9,'Contribution Structures'!C160)))))))</f>
        <v>0.35</v>
      </c>
      <c r="D389" s="83">
        <f>Input!$D$22</f>
        <v>0</v>
      </c>
      <c r="E389" s="84">
        <f>(C389*HLOOKUP($B$369,Input!$D$21:$G$25, 2, FALSE))+(D389-HLOOKUP($B$369,Input!$D$21:$G$25, 2, FALSE))</f>
        <v>0</v>
      </c>
      <c r="F389" s="61">
        <f>IF($B$368='Contribution Structures'!$H$3,'Contribution Structures'!D22,IF($B$368='Contribution Structures'!$H$4,'Contribution Structures'!D45,IF($B$368='Contribution Structures'!$H$5,'Contribution Structures'!D68,IF($B$368='Contribution Structures'!$H$6,'Contribution Structures'!D91,IF($B$368='Contribution Structures'!$H$7,'Contribution Structures'!D114,IF($B$368='Contribution Structures'!$H$8,'Contribution Structures'!D137,IF($B$368='Contribution Structures'!$H$9,'Contribution Structures'!D160)))))))</f>
        <v>0.35</v>
      </c>
      <c r="G389" s="83">
        <f>Input!$D$23</f>
        <v>0</v>
      </c>
      <c r="H389" s="84">
        <f>(F389*HLOOKUP($B$369,Input!$D$21:$G$25, 3, FALSE))+(G389-HLOOKUP($B$369,Input!$D$21:$G$25, 3, FALSE))</f>
        <v>0</v>
      </c>
      <c r="I389" s="61">
        <f>IF($B$368='Contribution Structures'!$H$3,'Contribution Structures'!E22,IF($B$368='Contribution Structures'!$H$4,'Contribution Structures'!E45,IF($B$368='Contribution Structures'!$H$5,'Contribution Structures'!E68,IF($B$368='Contribution Structures'!$H$6,'Contribution Structures'!E91,IF($B$368='Contribution Structures'!$H$7,'Contribution Structures'!E114,IF($B$368='Contribution Structures'!$H$8,'Contribution Structures'!E137,IF($B$368='Contribution Structures'!$H$9,'Contribution Structures'!E160)))))))</f>
        <v>0.35</v>
      </c>
      <c r="J389" s="83">
        <f>Input!$D$24</f>
        <v>0</v>
      </c>
      <c r="K389" s="84">
        <f>(I389*HLOOKUP($B$369,Input!$D$21:$G$25, 4, FALSE))+(J389-HLOOKUP($B$369,Input!$D$21:$G$25, 4, FALSE))</f>
        <v>0</v>
      </c>
      <c r="L389" s="61">
        <f>IF($B$368='Contribution Structures'!$H$3,'Contribution Structures'!F22,IF($B$368='Contribution Structures'!$H$4,'Contribution Structures'!F45,IF($B$368='Contribution Structures'!$H$5,'Contribution Structures'!F68,IF($B$368='Contribution Structures'!$H$6,'Contribution Structures'!F91,IF($B$368='Contribution Structures'!$H$7,'Contribution Structures'!F114,IF($B$368='Contribution Structures'!$H$8,'Contribution Structures'!F137,IF($B$368='Contribution Structures'!$H$9,'Contribution Structures'!F160)))))))</f>
        <v>0.32</v>
      </c>
      <c r="M389" s="95">
        <f>Input!$D$25</f>
        <v>0</v>
      </c>
      <c r="N389" s="84">
        <f>(L389*HLOOKUP($B$369,Input!$D$21:$G$25, 5, FALSE))+(M389-HLOOKUP($B$369,Input!$D$21:$G$25, 5, FALSE))</f>
        <v>0</v>
      </c>
    </row>
    <row r="390" spans="1:14" s="1" customFormat="1" ht="15.75" thickBot="1" x14ac:dyDescent="0.3">
      <c r="A390" s="115">
        <v>20</v>
      </c>
      <c r="B390" s="63" t="s">
        <v>48</v>
      </c>
      <c r="C390" s="64">
        <f>IF($B$368 ='Contribution Structures'!$H$3,'Contribution Structures'!C23,IF($B$368='Contribution Structures'!$H$4,'Contribution Structures'!C46,IF($B$368='Contribution Structures'!$H$5,'Contribution Structures'!C69,IF($B$368='Contribution Structures'!$H$6,'Contribution Structures'!C92,IF($B$368='Contribution Structures'!$H$7,'Contribution Structures'!C115,IF($B$368='Contribution Structures'!$H$8,'Contribution Structures'!C138,IF($B$368='Contribution Structures'!$H$9,'Contribution Structures'!C161)))))))</f>
        <v>0.35</v>
      </c>
      <c r="D390" s="88">
        <f>Input!$D$22</f>
        <v>0</v>
      </c>
      <c r="E390" s="89">
        <f>(C390*HLOOKUP($B$369,Input!$D$21:$G$25, 2, FALSE))+(D390-HLOOKUP($B$369,Input!$D$21:$G$25, 2, FALSE))</f>
        <v>0</v>
      </c>
      <c r="F390" s="64">
        <f>IF($B$368='Contribution Structures'!$H$3,'Contribution Structures'!D23,IF($B$368='Contribution Structures'!$H$4,'Contribution Structures'!D46,IF($B$368='Contribution Structures'!$H$5,'Contribution Structures'!D69,IF($B$368='Contribution Structures'!$H$6,'Contribution Structures'!D92,IF($B$368='Contribution Structures'!$H$7,'Contribution Structures'!D115,IF($B$368='Contribution Structures'!$H$8,'Contribution Structures'!D138,IF($B$368='Contribution Structures'!$H$9,'Contribution Structures'!D161)))))))</f>
        <v>0.35</v>
      </c>
      <c r="G390" s="88">
        <f>Input!$D$23</f>
        <v>0</v>
      </c>
      <c r="H390" s="89">
        <f>(F390*HLOOKUP($B$369,Input!$D$21:$G$25, 3, FALSE))+(G390-HLOOKUP($B$369,Input!$D$21:$G$25, 3, FALSE))</f>
        <v>0</v>
      </c>
      <c r="I390" s="64">
        <f>IF($B$368='Contribution Structures'!$H$3,'Contribution Structures'!E23,IF($B$368='Contribution Structures'!$H$4,'Contribution Structures'!E46,IF($B$368='Contribution Structures'!$H$5,'Contribution Structures'!E69,IF($B$368='Contribution Structures'!$H$6,'Contribution Structures'!E92,IF($B$368='Contribution Structures'!$H$7,'Contribution Structures'!E115,IF($B$368='Contribution Structures'!$H$8,'Contribution Structures'!E138,IF($B$368='Contribution Structures'!$H$9,'Contribution Structures'!E161)))))))</f>
        <v>0.35</v>
      </c>
      <c r="J390" s="88">
        <f>Input!$D$24</f>
        <v>0</v>
      </c>
      <c r="K390" s="89">
        <f>(I390*HLOOKUP($B$369,Input!$D$21:$G$25, 4, FALSE))+(J390-HLOOKUP($B$369,Input!$D$21:$G$25, 4, FALSE))</f>
        <v>0</v>
      </c>
      <c r="L390" s="64">
        <f>IF($B$368='Contribution Structures'!$H$3,'Contribution Structures'!F23,IF($B$368='Contribution Structures'!$H$4,'Contribution Structures'!F46,IF($B$368='Contribution Structures'!$H$5,'Contribution Structures'!F69,IF($B$368='Contribution Structures'!$H$6,'Contribution Structures'!F92,IF($B$368='Contribution Structures'!$H$7,'Contribution Structures'!F115,IF($B$368='Contribution Structures'!$H$8,'Contribution Structures'!F138,IF($B$368='Contribution Structures'!$H$9,'Contribution Structures'!F161)))))))</f>
        <v>0.35</v>
      </c>
      <c r="M390" s="97">
        <f>Input!$D$25</f>
        <v>0</v>
      </c>
      <c r="N390" s="89">
        <f>(L390*HLOOKUP($B$369,Input!$D$21:$G$25, 5, FALSE))+(M390-HLOOKUP($B$369,Input!$D$21:$G$25, 5, FALSE))</f>
        <v>0</v>
      </c>
    </row>
    <row r="391" spans="1:14" s="1" customFormat="1" ht="15.75" thickBot="1" x14ac:dyDescent="0.3">
      <c r="A391" s="114"/>
    </row>
    <row r="392" spans="1:14" s="1" customFormat="1" ht="22.5" customHeight="1" thickBot="1" x14ac:dyDescent="0.3">
      <c r="A392" s="125" t="s">
        <v>4</v>
      </c>
      <c r="B392" s="101" t="str">
        <f>Input!E21</f>
        <v>Rx 4</v>
      </c>
    </row>
    <row r="393" spans="1:14" s="1" customFormat="1" ht="26.1" customHeight="1" thickBot="1" x14ac:dyDescent="0.3">
      <c r="A393" s="126" t="s">
        <v>80</v>
      </c>
      <c r="B393" s="116" t="s">
        <v>77</v>
      </c>
    </row>
    <row r="394" spans="1:14" s="1" customFormat="1" ht="29.45" customHeight="1" thickBot="1" x14ac:dyDescent="0.3">
      <c r="A394" s="127" t="s">
        <v>82</v>
      </c>
      <c r="B394" s="117" t="s">
        <v>69</v>
      </c>
      <c r="C394" s="146" t="s">
        <v>12</v>
      </c>
      <c r="D394" s="147"/>
      <c r="E394" s="148"/>
      <c r="F394" s="146" t="s">
        <v>13</v>
      </c>
      <c r="G394" s="147"/>
      <c r="H394" s="148"/>
      <c r="I394" s="146" t="s">
        <v>14</v>
      </c>
      <c r="J394" s="147"/>
      <c r="K394" s="148"/>
      <c r="L394" s="146" t="s">
        <v>15</v>
      </c>
      <c r="M394" s="147"/>
      <c r="N394" s="148"/>
    </row>
    <row r="395" spans="1:14" s="1" customFormat="1" ht="26.25" thickBot="1" x14ac:dyDescent="0.3">
      <c r="A395" s="115" t="s">
        <v>16</v>
      </c>
      <c r="B395" s="55" t="s">
        <v>17</v>
      </c>
      <c r="C395" s="56" t="s">
        <v>18</v>
      </c>
      <c r="D395" s="72" t="s">
        <v>19</v>
      </c>
      <c r="E395" s="73" t="s">
        <v>20</v>
      </c>
      <c r="F395" s="56" t="s">
        <v>18</v>
      </c>
      <c r="G395" s="72" t="s">
        <v>19</v>
      </c>
      <c r="H395" s="73" t="s">
        <v>20</v>
      </c>
      <c r="I395" s="56" t="s">
        <v>18</v>
      </c>
      <c r="J395" s="72" t="s">
        <v>19</v>
      </c>
      <c r="K395" s="73" t="s">
        <v>20</v>
      </c>
      <c r="L395" s="56" t="s">
        <v>18</v>
      </c>
      <c r="M395" s="74" t="s">
        <v>19</v>
      </c>
      <c r="N395" s="75" t="s">
        <v>20</v>
      </c>
    </row>
    <row r="396" spans="1:14" s="1" customFormat="1" ht="13.5" customHeight="1" x14ac:dyDescent="0.25">
      <c r="A396" s="115">
        <v>1</v>
      </c>
      <c r="B396" s="91" t="s">
        <v>29</v>
      </c>
      <c r="C396" s="92">
        <f>IF($B$393 ='Contribution Structures'!$H$3,'Contribution Structures'!C4,IF($B$393='Contribution Structures'!$H$4,'Contribution Structures'!C27,IF($B$393='Contribution Structures'!$H$5,'Contribution Structures'!C50,IF($B$393='Contribution Structures'!$H$6,'Contribution Structures'!C73,IF($B$393='Contribution Structures'!$H$7,'Contribution Structures'!C96,IF($B$393='Contribution Structures'!$H$8,'Contribution Structures'!C119,IF($B$393='Contribution Structures'!$H$9,'Contribution Structures'!C142)))))))</f>
        <v>4.4999999999999998E-2</v>
      </c>
      <c r="D396" s="78">
        <f>Input!$E$22</f>
        <v>0</v>
      </c>
      <c r="E396" s="79">
        <f>(C396*HLOOKUP($B$394,Input!$D$21:$G$25, 2, FALSE))+(D396-HLOOKUP($B$394,Input!$D$21:$G$25, 2, FALSE))</f>
        <v>0</v>
      </c>
      <c r="F396" s="92">
        <f>IF($B$393='Contribution Structures'!$H$3,'Contribution Structures'!D4,IF($B$393='Contribution Structures'!$H$4,'Contribution Structures'!D27,IF($B$393='Contribution Structures'!$H$5,'Contribution Structures'!D50,IF($B$393='Contribution Structures'!$H$6,'Contribution Structures'!D73,IF($B$393='Contribution Structures'!$H$7,'Contribution Structures'!D96,IF($B$393='Contribution Structures'!$H$8,'Contribution Structures'!D119,IF($B$393='Contribution Structures'!$H$9,'Contribution Structures'!D142)))))))</f>
        <v>3.5000000000000003E-2</v>
      </c>
      <c r="G396" s="78">
        <f>Input!$E$23</f>
        <v>0</v>
      </c>
      <c r="H396" s="79">
        <f>(F396*HLOOKUP($B$394,Input!$D$21:$G$25, 3, FALSE))+(G396-HLOOKUP($B$394,Input!$D$21:$G$25, 3, FALSE))</f>
        <v>0</v>
      </c>
      <c r="I396" s="92">
        <f>IF($B$393='Contribution Structures'!$H$3,'Contribution Structures'!E4,IF($B$393='Contribution Structures'!$H$4,'Contribution Structures'!E27,IF($B$393='Contribution Structures'!$H$5,'Contribution Structures'!E50,IF($B$393='Contribution Structures'!$H$6,'Contribution Structures'!E73,IF($B$393='Contribution Structures'!$H$7,'Contribution Structures'!E96,IF($B$393='Contribution Structures'!$H$8,'Contribution Structures'!E119,IF($B$393='Contribution Structures'!$H$9,'Contribution Structures'!E142)))))))</f>
        <v>3.5000000000000003E-2</v>
      </c>
      <c r="J396" s="78">
        <f>Input!$E$24</f>
        <v>0</v>
      </c>
      <c r="K396" s="79">
        <f>(I396*HLOOKUP($B$394,Input!$D$21:$G$25, 4, FALSE))+(J396-HLOOKUP($B$394,Input!$D$21:$G$25, 4, FALSE))</f>
        <v>0</v>
      </c>
      <c r="L396" s="92">
        <f>IF($B$393='Contribution Structures'!$H$3,'Contribution Structures'!F4,IF($B$393='Contribution Structures'!$H$4,'Contribution Structures'!F27,IF($B$393='Contribution Structures'!$H$5,'Contribution Structures'!F50,IF($B$393='Contribution Structures'!$H$6,'Contribution Structures'!F73,IF($B$393='Contribution Structures'!$H$7,'Contribution Structures'!F96,IF($B$393='Contribution Structures'!$H$8,'Contribution Structures'!F119,IF($B$393='Contribution Structures'!$H$9,'Contribution Structures'!F142)))))))</f>
        <v>0.03</v>
      </c>
      <c r="M396" s="93">
        <f>Input!$E$25</f>
        <v>0</v>
      </c>
      <c r="N396" s="79">
        <f>(L396*HLOOKUP($B$394,Input!$D$21:$G$25, 5, FALSE))+(M396-HLOOKUP($B$394,Input!$D$21:$G$25, 5, FALSE))</f>
        <v>0</v>
      </c>
    </row>
    <row r="397" spans="1:14" s="1" customFormat="1" ht="13.5" customHeight="1" x14ac:dyDescent="0.25">
      <c r="A397" s="115">
        <v>2</v>
      </c>
      <c r="B397" s="60" t="s">
        <v>30</v>
      </c>
      <c r="C397" s="61">
        <f>IF($B$393 ='Contribution Structures'!$H$3,'Contribution Structures'!C5,IF($B$393='Contribution Structures'!$H$4,'Contribution Structures'!C28,IF($B$393='Contribution Structures'!$H$5,'Contribution Structures'!C51,IF($B$393='Contribution Structures'!$H$6,'Contribution Structures'!C74,IF($B$393='Contribution Structures'!$H$7,'Contribution Structures'!C97,IF($B$393='Contribution Structures'!$H$8,'Contribution Structures'!C120,IF($B$393='Contribution Structures'!$H$9,'Contribution Structures'!C143)))))))</f>
        <v>5.5E-2</v>
      </c>
      <c r="D397" s="83">
        <f>Input!$E$22</f>
        <v>0</v>
      </c>
      <c r="E397" s="84">
        <f>(C397*HLOOKUP($B$394,Input!$D$21:$G$25, 2, FALSE))+(D397-HLOOKUP($B$394,Input!$D$21:$G$25, 2, FALSE))</f>
        <v>0</v>
      </c>
      <c r="F397" s="61">
        <f>IF($B$393='Contribution Structures'!$H$3,'Contribution Structures'!D5,IF($B$393='Contribution Structures'!$H$4,'Contribution Structures'!D28,IF($B$393='Contribution Structures'!$H$5,'Contribution Structures'!D51,IF($B$393='Contribution Structures'!$H$6,'Contribution Structures'!D74,IF($B$393='Contribution Structures'!$H$7,'Contribution Structures'!D97,IF($B$393='Contribution Structures'!$H$8,'Contribution Structures'!D120,IF($B$393='Contribution Structures'!$H$9,'Contribution Structures'!D143)))))))</f>
        <v>3.5000000000000003E-2</v>
      </c>
      <c r="G397" s="83">
        <f>Input!$E$23</f>
        <v>0</v>
      </c>
      <c r="H397" s="84">
        <f>(F397*HLOOKUP($B$394,Input!$D$21:$G$25, 3, FALSE))+(G397-HLOOKUP($B$394,Input!$D$21:$G$25, 3, FALSE))</f>
        <v>0</v>
      </c>
      <c r="I397" s="61">
        <f>IF($B$393='Contribution Structures'!$H$3,'Contribution Structures'!E5,IF($B$393='Contribution Structures'!$H$4,'Contribution Structures'!E28,IF($B$393='Contribution Structures'!$H$5,'Contribution Structures'!E51,IF($B$393='Contribution Structures'!$H$6,'Contribution Structures'!E74,IF($B$393='Contribution Structures'!$H$7,'Contribution Structures'!E97,IF($B$393='Contribution Structures'!$H$8,'Contribution Structures'!E120,IF($B$393='Contribution Structures'!$H$9,'Contribution Structures'!E143)))))))</f>
        <v>3.5000000000000003E-2</v>
      </c>
      <c r="J397" s="83">
        <f>Input!$E$24</f>
        <v>0</v>
      </c>
      <c r="K397" s="84">
        <f>(I397*HLOOKUP($B$394,Input!$D$21:$G$25, 4, FALSE))+(J397-HLOOKUP($B$394,Input!$D$21:$G$25, 4, FALSE))</f>
        <v>0</v>
      </c>
      <c r="L397" s="61">
        <f>IF($B$393='Contribution Structures'!$H$3,'Contribution Structures'!F5,IF($B$393='Contribution Structures'!$H$4,'Contribution Structures'!F28,IF($B$393='Contribution Structures'!$H$5,'Contribution Structures'!F51,IF($B$393='Contribution Structures'!$H$6,'Contribution Structures'!F74,IF($B$393='Contribution Structures'!$H$7,'Contribution Structures'!F97,IF($B$393='Contribution Structures'!$H$8,'Contribution Structures'!F120,IF($B$393='Contribution Structures'!$H$9,'Contribution Structures'!F143)))))))</f>
        <v>0.03</v>
      </c>
      <c r="M397" s="95">
        <f>Input!$E$25</f>
        <v>0</v>
      </c>
      <c r="N397" s="84">
        <f>(L397*HLOOKUP($B$394,Input!$D$21:$G$25, 5, FALSE))+(M397-HLOOKUP($B$394,Input!$D$21:$G$25, 5, FALSE))</f>
        <v>0</v>
      </c>
    </row>
    <row r="398" spans="1:14" s="1" customFormat="1" ht="13.5" customHeight="1" x14ac:dyDescent="0.25">
      <c r="A398" s="115">
        <v>3</v>
      </c>
      <c r="B398" s="60" t="s">
        <v>31</v>
      </c>
      <c r="C398" s="61">
        <f>IF($B$393 ='Contribution Structures'!$H$3,'Contribution Structures'!C6,IF($B$393='Contribution Structures'!$H$4,'Contribution Structures'!C29,IF($B$393='Contribution Structures'!$H$5,'Contribution Structures'!C52,IF($B$393='Contribution Structures'!$H$6,'Contribution Structures'!C75,IF($B$393='Contribution Structures'!$H$7,'Contribution Structures'!C98,IF($B$393='Contribution Structures'!$H$8,'Contribution Structures'!C121,IF($B$393='Contribution Structures'!$H$9,'Contribution Structures'!C144)))))))</f>
        <v>7.4999999999999997E-2</v>
      </c>
      <c r="D398" s="83">
        <f>Input!$E$22</f>
        <v>0</v>
      </c>
      <c r="E398" s="84">
        <f>(C398*HLOOKUP($B$394,Input!$D$21:$G$25, 2, FALSE))+(D398-HLOOKUP($B$394,Input!$D$21:$G$25, 2, FALSE))</f>
        <v>0</v>
      </c>
      <c r="F398" s="61">
        <f>IF($B$393='Contribution Structures'!$H$3,'Contribution Structures'!D6,IF($B$393='Contribution Structures'!$H$4,'Contribution Structures'!D29,IF($B$393='Contribution Structures'!$H$5,'Contribution Structures'!D52,IF($B$393='Contribution Structures'!$H$6,'Contribution Structures'!D75,IF($B$393='Contribution Structures'!$H$7,'Contribution Structures'!D98,IF($B$393='Contribution Structures'!$H$8,'Contribution Structures'!D121,IF($B$393='Contribution Structures'!$H$9,'Contribution Structures'!D144)))))))</f>
        <v>4.4999999999999998E-2</v>
      </c>
      <c r="G398" s="83">
        <f>Input!$E$23</f>
        <v>0</v>
      </c>
      <c r="H398" s="84">
        <f>(F398*HLOOKUP($B$394,Input!$D$21:$G$25, 3, FALSE))+(G398-HLOOKUP($B$394,Input!$D$21:$G$25, 3, FALSE))</f>
        <v>0</v>
      </c>
      <c r="I398" s="61">
        <f>IF($B$393='Contribution Structures'!$H$3,'Contribution Structures'!E6,IF($B$393='Contribution Structures'!$H$4,'Contribution Structures'!E29,IF($B$393='Contribution Structures'!$H$5,'Contribution Structures'!E52,IF($B$393='Contribution Structures'!$H$6,'Contribution Structures'!E75,IF($B$393='Contribution Structures'!$H$7,'Contribution Structures'!E98,IF($B$393='Contribution Structures'!$H$8,'Contribution Structures'!E121,IF($B$393='Contribution Structures'!$H$9,'Contribution Structures'!E144)))))))</f>
        <v>4.4999999999999998E-2</v>
      </c>
      <c r="J398" s="83">
        <f>Input!$E$24</f>
        <v>0</v>
      </c>
      <c r="K398" s="84">
        <f>(I398*HLOOKUP($B$394,Input!$D$21:$G$25, 4, FALSE))+(J398-HLOOKUP($B$394,Input!$D$21:$G$25, 4, FALSE))</f>
        <v>0</v>
      </c>
      <c r="L398" s="61">
        <f>IF($B$393='Contribution Structures'!$H$3,'Contribution Structures'!F6,IF($B$393='Contribution Structures'!$H$4,'Contribution Structures'!F29,IF($B$393='Contribution Structures'!$H$5,'Contribution Structures'!F52,IF($B$393='Contribution Structures'!$H$6,'Contribution Structures'!F75,IF($B$393='Contribution Structures'!$H$7,'Contribution Structures'!F98,IF($B$393='Contribution Structures'!$H$8,'Contribution Structures'!F121,IF($B$393='Contribution Structures'!$H$9,'Contribution Structures'!F144)))))))</f>
        <v>0.04</v>
      </c>
      <c r="M398" s="95">
        <f>Input!$E$25</f>
        <v>0</v>
      </c>
      <c r="N398" s="84">
        <f>(L398*HLOOKUP($B$394,Input!$D$21:$G$25, 5, FALSE))+(M398-HLOOKUP($B$394,Input!$D$21:$G$25, 5, FALSE))</f>
        <v>0</v>
      </c>
    </row>
    <row r="399" spans="1:14" s="1" customFormat="1" x14ac:dyDescent="0.25">
      <c r="A399" s="115">
        <v>4</v>
      </c>
      <c r="B399" s="60" t="s">
        <v>32</v>
      </c>
      <c r="C399" s="61">
        <f>IF($B$393 ='Contribution Structures'!$H$3,'Contribution Structures'!C7,IF($B$393='Contribution Structures'!$H$4,'Contribution Structures'!C30,IF($B$393='Contribution Structures'!$H$5,'Contribution Structures'!C53,IF($B$393='Contribution Structures'!$H$6,'Contribution Structures'!C76,IF($B$393='Contribution Structures'!$H$7,'Contribution Structures'!C99,IF($B$393='Contribution Structures'!$H$8,'Contribution Structures'!C122,IF($B$393='Contribution Structures'!$H$9,'Contribution Structures'!C145)))))))</f>
        <v>0.1</v>
      </c>
      <c r="D399" s="83">
        <f>Input!$E$22</f>
        <v>0</v>
      </c>
      <c r="E399" s="84">
        <f>(C399*HLOOKUP($B$394,Input!$D$21:$G$25, 2, FALSE))+(D399-HLOOKUP($B$394,Input!$D$21:$G$25, 2, FALSE))</f>
        <v>0</v>
      </c>
      <c r="F399" s="61">
        <f>IF($B$393='Contribution Structures'!$H$3,'Contribution Structures'!D7,IF($B$393='Contribution Structures'!$H$4,'Contribution Structures'!D30,IF($B$393='Contribution Structures'!$H$5,'Contribution Structures'!D53,IF($B$393='Contribution Structures'!$H$6,'Contribution Structures'!D76,IF($B$393='Contribution Structures'!$H$7,'Contribution Structures'!D99,IF($B$393='Contribution Structures'!$H$8,'Contribution Structures'!D122,IF($B$393='Contribution Structures'!$H$9,'Contribution Structures'!D145)))))))</f>
        <v>0.06</v>
      </c>
      <c r="G399" s="83">
        <f>Input!$E$23</f>
        <v>0</v>
      </c>
      <c r="H399" s="84">
        <f>(F399*HLOOKUP($B$394,Input!$D$21:$G$25, 3, FALSE))+(G399-HLOOKUP($B$394,Input!$D$21:$G$25, 3, FALSE))</f>
        <v>0</v>
      </c>
      <c r="I399" s="61">
        <f>IF($B$393='Contribution Structures'!$H$3,'Contribution Structures'!E7,IF($B$393='Contribution Structures'!$H$4,'Contribution Structures'!E30,IF($B$393='Contribution Structures'!$H$5,'Contribution Structures'!E53,IF($B$393='Contribution Structures'!$H$6,'Contribution Structures'!E76,IF($B$393='Contribution Structures'!$H$7,'Contribution Structures'!E99,IF($B$393='Contribution Structures'!$H$8,'Contribution Structures'!E122,IF($B$393='Contribution Structures'!$H$9,'Contribution Structures'!E145)))))))</f>
        <v>0.06</v>
      </c>
      <c r="J399" s="83">
        <f>Input!$E$24</f>
        <v>0</v>
      </c>
      <c r="K399" s="84">
        <f>(I399*HLOOKUP($B$394,Input!$D$21:$G$25, 4, FALSE))+(J399-HLOOKUP($B$394,Input!$D$21:$G$25, 4, FALSE))</f>
        <v>0</v>
      </c>
      <c r="L399" s="61">
        <f>IF($B$393='Contribution Structures'!$H$3,'Contribution Structures'!F7,IF($B$393='Contribution Structures'!$H$4,'Contribution Structures'!F30,IF($B$393='Contribution Structures'!$H$5,'Contribution Structures'!F53,IF($B$393='Contribution Structures'!$H$6,'Contribution Structures'!F76,IF($B$393='Contribution Structures'!$H$7,'Contribution Structures'!F99,IF($B$393='Contribution Structures'!$H$8,'Contribution Structures'!F122,IF($B$393='Contribution Structures'!$H$9,'Contribution Structures'!F145)))))))</f>
        <v>0.05</v>
      </c>
      <c r="M399" s="95">
        <f>Input!$E$25</f>
        <v>0</v>
      </c>
      <c r="N399" s="84">
        <f>(L399*HLOOKUP($B$394,Input!$D$21:$G$25, 5, FALSE))+(M399-HLOOKUP($B$394,Input!$D$21:$G$25, 5, FALSE))</f>
        <v>0</v>
      </c>
    </row>
    <row r="400" spans="1:14" s="1" customFormat="1" ht="13.5" customHeight="1" x14ac:dyDescent="0.25">
      <c r="A400" s="115">
        <v>5</v>
      </c>
      <c r="B400" s="60" t="s">
        <v>33</v>
      </c>
      <c r="C400" s="61">
        <f>IF($B$393 ='Contribution Structures'!$H$3,'Contribution Structures'!C8,IF($B$393='Contribution Structures'!$H$4,'Contribution Structures'!C31,IF($B$393='Contribution Structures'!$H$5,'Contribution Structures'!C54,IF($B$393='Contribution Structures'!$H$6,'Contribution Structures'!C77,IF($B$393='Contribution Structures'!$H$7,'Contribution Structures'!C100,IF($B$393='Contribution Structures'!$H$8,'Contribution Structures'!C123,IF($B$393='Contribution Structures'!$H$9,'Contribution Structures'!C146)))))))</f>
        <v>0.11</v>
      </c>
      <c r="D400" s="83">
        <f>Input!$E$22</f>
        <v>0</v>
      </c>
      <c r="E400" s="84">
        <f>(C400*HLOOKUP($B$394,Input!$D$21:$G$25, 2, FALSE))+(D400-HLOOKUP($B$394,Input!$D$21:$G$25, 2, FALSE))</f>
        <v>0</v>
      </c>
      <c r="F400" s="61">
        <f>IF($B$393='Contribution Structures'!$H$3,'Contribution Structures'!D8,IF($B$393='Contribution Structures'!$H$4,'Contribution Structures'!D31,IF($B$393='Contribution Structures'!$H$5,'Contribution Structures'!D54,IF($B$393='Contribution Structures'!$H$6,'Contribution Structures'!D77,IF($B$393='Contribution Structures'!$H$7,'Contribution Structures'!D100,IF($B$393='Contribution Structures'!$H$8,'Contribution Structures'!D123,IF($B$393='Contribution Structures'!$H$9,'Contribution Structures'!D146)))))))</f>
        <v>7.0000000000000007E-2</v>
      </c>
      <c r="G400" s="83">
        <f>Input!$E$23</f>
        <v>0</v>
      </c>
      <c r="H400" s="84">
        <f>(F400*HLOOKUP($B$394,Input!$D$21:$G$25, 3, FALSE))+(G400-HLOOKUP($B$394,Input!$D$21:$G$25, 3, FALSE))</f>
        <v>0</v>
      </c>
      <c r="I400" s="61">
        <f>IF($B$393='Contribution Structures'!$H$3,'Contribution Structures'!E8,IF($B$393='Contribution Structures'!$H$4,'Contribution Structures'!E31,IF($B$393='Contribution Structures'!$H$5,'Contribution Structures'!E54,IF($B$393='Contribution Structures'!$H$6,'Contribution Structures'!E77,IF($B$393='Contribution Structures'!$H$7,'Contribution Structures'!E100,IF($B$393='Contribution Structures'!$H$8,'Contribution Structures'!E123,IF($B$393='Contribution Structures'!$H$9,'Contribution Structures'!E146)))))))</f>
        <v>7.0000000000000007E-2</v>
      </c>
      <c r="J400" s="83">
        <f>Input!$E$24</f>
        <v>0</v>
      </c>
      <c r="K400" s="84">
        <f>(I400*HLOOKUP($B$394,Input!$D$21:$G$25, 4, FALSE))+(J400-HLOOKUP($B$394,Input!$D$21:$G$25, 4, FALSE))</f>
        <v>0</v>
      </c>
      <c r="L400" s="61">
        <f>IF($B$393='Contribution Structures'!$H$3,'Contribution Structures'!F8,IF($B$393='Contribution Structures'!$H$4,'Contribution Structures'!F31,IF($B$393='Contribution Structures'!$H$5,'Contribution Structures'!F54,IF($B$393='Contribution Structures'!$H$6,'Contribution Structures'!F77,IF($B$393='Contribution Structures'!$H$7,'Contribution Structures'!F100,IF($B$393='Contribution Structures'!$H$8,'Contribution Structures'!F123,IF($B$393='Contribution Structures'!$H$9,'Contribution Structures'!F146)))))))</f>
        <v>0.06</v>
      </c>
      <c r="M400" s="95">
        <f>Input!$E$25</f>
        <v>0</v>
      </c>
      <c r="N400" s="84">
        <f>(L400*HLOOKUP($B$394,Input!$D$21:$G$25, 5, FALSE))+(M400-HLOOKUP($B$394,Input!$D$21:$G$25, 5, FALSE))</f>
        <v>0</v>
      </c>
    </row>
    <row r="401" spans="1:14" s="1" customFormat="1" ht="13.5" customHeight="1" x14ac:dyDescent="0.25">
      <c r="A401" s="115">
        <v>6</v>
      </c>
      <c r="B401" s="60" t="s">
        <v>34</v>
      </c>
      <c r="C401" s="61">
        <f>IF($B$393 ='Contribution Structures'!$H$3,'Contribution Structures'!C9,IF($B$393='Contribution Structures'!$H$4,'Contribution Structures'!C32,IF($B$393='Contribution Structures'!$H$5,'Contribution Structures'!C55,IF($B$393='Contribution Structures'!$H$6,'Contribution Structures'!C78,IF($B$393='Contribution Structures'!$H$7,'Contribution Structures'!C101,IF($B$393='Contribution Structures'!$H$8,'Contribution Structures'!C124,IF($B$393='Contribution Structures'!$H$9,'Contribution Structures'!C147)))))))</f>
        <v>0.12</v>
      </c>
      <c r="D401" s="83">
        <f>Input!$E$22</f>
        <v>0</v>
      </c>
      <c r="E401" s="84">
        <f>(C401*HLOOKUP($B$394,Input!$D$21:$G$25, 2, FALSE))+(D401-HLOOKUP($B$394,Input!$D$21:$G$25, 2, FALSE))</f>
        <v>0</v>
      </c>
      <c r="F401" s="61">
        <f>IF($B$393='Contribution Structures'!$H$3,'Contribution Structures'!D9,IF($B$393='Contribution Structures'!$H$4,'Contribution Structures'!D32,IF($B$393='Contribution Structures'!$H$5,'Contribution Structures'!D55,IF($B$393='Contribution Structures'!$H$6,'Contribution Structures'!D78,IF($B$393='Contribution Structures'!$H$7,'Contribution Structures'!D101,IF($B$393='Contribution Structures'!$H$8,'Contribution Structures'!D124,IF($B$393='Contribution Structures'!$H$9,'Contribution Structures'!D147)))))))</f>
        <v>0.08</v>
      </c>
      <c r="G401" s="83">
        <f>Input!$E$23</f>
        <v>0</v>
      </c>
      <c r="H401" s="84">
        <f>(F401*HLOOKUP($B$394,Input!$D$21:$G$25, 3, FALSE))+(G401-HLOOKUP($B$394,Input!$D$21:$G$25, 3, FALSE))</f>
        <v>0</v>
      </c>
      <c r="I401" s="61">
        <f>IF($B$393='Contribution Structures'!$H$3,'Contribution Structures'!E9,IF($B$393='Contribution Structures'!$H$4,'Contribution Structures'!E32,IF($B$393='Contribution Structures'!$H$5,'Contribution Structures'!E55,IF($B$393='Contribution Structures'!$H$6,'Contribution Structures'!E78,IF($B$393='Contribution Structures'!$H$7,'Contribution Structures'!E101,IF($B$393='Contribution Structures'!$H$8,'Contribution Structures'!E124,IF($B$393='Contribution Structures'!$H$9,'Contribution Structures'!E147)))))))</f>
        <v>0.08</v>
      </c>
      <c r="J401" s="83">
        <f>Input!$E$24</f>
        <v>0</v>
      </c>
      <c r="K401" s="84">
        <f>(I401*HLOOKUP($B$394,Input!$D$21:$G$25, 4, FALSE))+(J401-HLOOKUP($B$394,Input!$D$21:$G$25, 4, FALSE))</f>
        <v>0</v>
      </c>
      <c r="L401" s="61">
        <f>IF($B$393='Contribution Structures'!$H$3,'Contribution Structures'!F9,IF($B$393='Contribution Structures'!$H$4,'Contribution Structures'!F32,IF($B$393='Contribution Structures'!$H$5,'Contribution Structures'!F55,IF($B$393='Contribution Structures'!$H$6,'Contribution Structures'!F78,IF($B$393='Contribution Structures'!$H$7,'Contribution Structures'!F101,IF($B$393='Contribution Structures'!$H$8,'Contribution Structures'!F124,IF($B$393='Contribution Structures'!$H$9,'Contribution Structures'!F147)))))))</f>
        <v>7.0000000000000007E-2</v>
      </c>
      <c r="M401" s="95">
        <f>Input!$E$25</f>
        <v>0</v>
      </c>
      <c r="N401" s="84">
        <f>(L401*HLOOKUP($B$394,Input!$D$21:$G$25, 5, FALSE))+(M401-HLOOKUP($B$394,Input!$D$21:$G$25, 5, FALSE))</f>
        <v>0</v>
      </c>
    </row>
    <row r="402" spans="1:14" s="1" customFormat="1" ht="13.5" customHeight="1" x14ac:dyDescent="0.25">
      <c r="A402" s="115">
        <v>7</v>
      </c>
      <c r="B402" s="60" t="s">
        <v>35</v>
      </c>
      <c r="C402" s="61">
        <f>IF($B$393 ='Contribution Structures'!$H$3,'Contribution Structures'!C10,IF($B$393='Contribution Structures'!$H$4,'Contribution Structures'!C33,IF($B$393='Contribution Structures'!$H$5,'Contribution Structures'!C56,IF($B$393='Contribution Structures'!$H$6,'Contribution Structures'!C79,IF($B$393='Contribution Structures'!$H$7,'Contribution Structures'!C102,IF($B$393='Contribution Structures'!$H$8,'Contribution Structures'!C125,IF($B$393='Contribution Structures'!$H$9,'Contribution Structures'!C148)))))))</f>
        <v>0.14000000000000001</v>
      </c>
      <c r="D402" s="83">
        <f>Input!$E$22</f>
        <v>0</v>
      </c>
      <c r="E402" s="84">
        <f>(C402*HLOOKUP($B$394,Input!$D$21:$G$25, 2, FALSE))+(D402-HLOOKUP($B$394,Input!$D$21:$G$25, 2, FALSE))</f>
        <v>0</v>
      </c>
      <c r="F402" s="61">
        <f>IF($B$393='Contribution Structures'!$H$3,'Contribution Structures'!D10,IF($B$393='Contribution Structures'!$H$4,'Contribution Structures'!D33,IF($B$393='Contribution Structures'!$H$5,'Contribution Structures'!D56,IF($B$393='Contribution Structures'!$H$6,'Contribution Structures'!D79,IF($B$393='Contribution Structures'!$H$7,'Contribution Structures'!D102,IF($B$393='Contribution Structures'!$H$8,'Contribution Structures'!D125,IF($B$393='Contribution Structures'!$H$9,'Contribution Structures'!D148)))))))</f>
        <v>0.1</v>
      </c>
      <c r="G402" s="83">
        <f>Input!$E$23</f>
        <v>0</v>
      </c>
      <c r="H402" s="84">
        <f>(F402*HLOOKUP($B$394,Input!$D$21:$G$25, 3, FALSE))+(G402-HLOOKUP($B$394,Input!$D$21:$G$25, 3, FALSE))</f>
        <v>0</v>
      </c>
      <c r="I402" s="61">
        <f>IF($B$393='Contribution Structures'!$H$3,'Contribution Structures'!E10,IF($B$393='Contribution Structures'!$H$4,'Contribution Structures'!E33,IF($B$393='Contribution Structures'!$H$5,'Contribution Structures'!E56,IF($B$393='Contribution Structures'!$H$6,'Contribution Structures'!E79,IF($B$393='Contribution Structures'!$H$7,'Contribution Structures'!E102,IF($B$393='Contribution Structures'!$H$8,'Contribution Structures'!E125,IF($B$393='Contribution Structures'!$H$9,'Contribution Structures'!E148)))))))</f>
        <v>0.1</v>
      </c>
      <c r="J402" s="83">
        <f>Input!$E$24</f>
        <v>0</v>
      </c>
      <c r="K402" s="84">
        <f>(I402*HLOOKUP($B$394,Input!$D$21:$G$25, 4, FALSE))+(J402-HLOOKUP($B$394,Input!$D$21:$G$25, 4, FALSE))</f>
        <v>0</v>
      </c>
      <c r="L402" s="61">
        <f>IF($B$393='Contribution Structures'!$H$3,'Contribution Structures'!F10,IF($B$393='Contribution Structures'!$H$4,'Contribution Structures'!F33,IF($B$393='Contribution Structures'!$H$5,'Contribution Structures'!F56,IF($B$393='Contribution Structures'!$H$6,'Contribution Structures'!F79,IF($B$393='Contribution Structures'!$H$7,'Contribution Structures'!F102,IF($B$393='Contribution Structures'!$H$8,'Contribution Structures'!F125,IF($B$393='Contribution Structures'!$H$9,'Contribution Structures'!F148)))))))</f>
        <v>0.09</v>
      </c>
      <c r="M402" s="95">
        <f>Input!$E$25</f>
        <v>0</v>
      </c>
      <c r="N402" s="84">
        <f>(L402*HLOOKUP($B$394,Input!$D$21:$G$25, 5, FALSE))+(M402-HLOOKUP($B$394,Input!$D$21:$G$25, 5, FALSE))</f>
        <v>0</v>
      </c>
    </row>
    <row r="403" spans="1:14" s="1" customFormat="1" x14ac:dyDescent="0.25">
      <c r="A403" s="115">
        <v>8</v>
      </c>
      <c r="B403" s="60" t="s">
        <v>36</v>
      </c>
      <c r="C403" s="61">
        <f>IF($B$393 ='Contribution Structures'!$H$3,'Contribution Structures'!C11,IF($B$393='Contribution Structures'!$H$4,'Contribution Structures'!C34,IF($B$393='Contribution Structures'!$H$5,'Contribution Structures'!C57,IF($B$393='Contribution Structures'!$H$6,'Contribution Structures'!C80,IF($B$393='Contribution Structures'!$H$7,'Contribution Structures'!C103,IF($B$393='Contribution Structures'!$H$8,'Contribution Structures'!C126,IF($B$393='Contribution Structures'!$H$9,'Contribution Structures'!C149)))))))</f>
        <v>0.2</v>
      </c>
      <c r="D403" s="83">
        <f>Input!$E$22</f>
        <v>0</v>
      </c>
      <c r="E403" s="84">
        <f>(C403*HLOOKUP($B$394,Input!$D$21:$G$25, 2, FALSE))+(D403-HLOOKUP($B$394,Input!$D$21:$G$25, 2, FALSE))</f>
        <v>0</v>
      </c>
      <c r="F403" s="61">
        <f>IF($B$393='Contribution Structures'!$H$3,'Contribution Structures'!D11,IF($B$393='Contribution Structures'!$H$4,'Contribution Structures'!D34,IF($B$393='Contribution Structures'!$H$5,'Contribution Structures'!D57,IF($B$393='Contribution Structures'!$H$6,'Contribution Structures'!D80,IF($B$393='Contribution Structures'!$H$7,'Contribution Structures'!D103,IF($B$393='Contribution Structures'!$H$8,'Contribution Structures'!D126,IF($B$393='Contribution Structures'!$H$9,'Contribution Structures'!D149)))))))</f>
        <v>0.15</v>
      </c>
      <c r="G403" s="83">
        <f>Input!$E$23</f>
        <v>0</v>
      </c>
      <c r="H403" s="84">
        <f>(F403*HLOOKUP($B$394,Input!$D$21:$G$25, 3, FALSE))+(G403-HLOOKUP($B$394,Input!$D$21:$G$25, 3, FALSE))</f>
        <v>0</v>
      </c>
      <c r="I403" s="61">
        <f>IF($B$393='Contribution Structures'!$H$3,'Contribution Structures'!E11,IF($B$393='Contribution Structures'!$H$4,'Contribution Structures'!E34,IF($B$393='Contribution Structures'!$H$5,'Contribution Structures'!E57,IF($B$393='Contribution Structures'!$H$6,'Contribution Structures'!E80,IF($B$393='Contribution Structures'!$H$7,'Contribution Structures'!E103,IF($B$393='Contribution Structures'!$H$8,'Contribution Structures'!E126,IF($B$393='Contribution Structures'!$H$9,'Contribution Structures'!E149)))))))</f>
        <v>0.15</v>
      </c>
      <c r="J403" s="83">
        <f>Input!$E$24</f>
        <v>0</v>
      </c>
      <c r="K403" s="84">
        <f>(I403*HLOOKUP($B$394,Input!$D$21:$G$25, 4, FALSE))+(J403-HLOOKUP($B$394,Input!$D$21:$G$25, 4, FALSE))</f>
        <v>0</v>
      </c>
      <c r="L403" s="61">
        <f>IF($B$393='Contribution Structures'!$H$3,'Contribution Structures'!F11,IF($B$393='Contribution Structures'!$H$4,'Contribution Structures'!F34,IF($B$393='Contribution Structures'!$H$5,'Contribution Structures'!F57,IF($B$393='Contribution Structures'!$H$6,'Contribution Structures'!F80,IF($B$393='Contribution Structures'!$H$7,'Contribution Structures'!F103,IF($B$393='Contribution Structures'!$H$8,'Contribution Structures'!F126,IF($B$393='Contribution Structures'!$H$9,'Contribution Structures'!F149)))))))</f>
        <v>0.12</v>
      </c>
      <c r="M403" s="95">
        <f>Input!$E$25</f>
        <v>0</v>
      </c>
      <c r="N403" s="84">
        <f>(L403*HLOOKUP($B$394,Input!$D$21:$G$25, 5, FALSE))+(M403-HLOOKUP($B$394,Input!$D$21:$G$25, 5, FALSE))</f>
        <v>0</v>
      </c>
    </row>
    <row r="404" spans="1:14" s="1" customFormat="1" x14ac:dyDescent="0.25">
      <c r="A404" s="115">
        <v>9</v>
      </c>
      <c r="B404" s="60" t="s">
        <v>37</v>
      </c>
      <c r="C404" s="61">
        <f>IF($B$393 ='Contribution Structures'!$H$3,'Contribution Structures'!C12,IF($B$393='Contribution Structures'!$H$4,'Contribution Structures'!C35,IF($B$393='Contribution Structures'!$H$5,'Contribution Structures'!C58,IF($B$393='Contribution Structures'!$H$6,'Contribution Structures'!C81,IF($B$393='Contribution Structures'!$H$7,'Contribution Structures'!C104,IF($B$393='Contribution Structures'!$H$8,'Contribution Structures'!C127,IF($B$393='Contribution Structures'!$H$9,'Contribution Structures'!C150)))))))</f>
        <v>0.23</v>
      </c>
      <c r="D404" s="83">
        <f>Input!$E$22</f>
        <v>0</v>
      </c>
      <c r="E404" s="84">
        <f>(C404*HLOOKUP($B$394,Input!$D$21:$G$25, 2, FALSE))+(D404-HLOOKUP($B$394,Input!$D$21:$G$25, 2, FALSE))</f>
        <v>0</v>
      </c>
      <c r="F404" s="61">
        <f>IF($B$393='Contribution Structures'!$H$3,'Contribution Structures'!D12,IF($B$393='Contribution Structures'!$H$4,'Contribution Structures'!D35,IF($B$393='Contribution Structures'!$H$5,'Contribution Structures'!D58,IF($B$393='Contribution Structures'!$H$6,'Contribution Structures'!D81,IF($B$393='Contribution Structures'!$H$7,'Contribution Structures'!D104,IF($B$393='Contribution Structures'!$H$8,'Contribution Structures'!D127,IF($B$393='Contribution Structures'!$H$9,'Contribution Structures'!D150)))))))</f>
        <v>0.17</v>
      </c>
      <c r="G404" s="83">
        <f>Input!$E$23</f>
        <v>0</v>
      </c>
      <c r="H404" s="84">
        <f>(F404*HLOOKUP($B$394,Input!$D$21:$G$25, 3, FALSE))+(G404-HLOOKUP($B$394,Input!$D$21:$G$25, 3, FALSE))</f>
        <v>0</v>
      </c>
      <c r="I404" s="61">
        <f>IF($B$393='Contribution Structures'!$H$3,'Contribution Structures'!E12,IF($B$393='Contribution Structures'!$H$4,'Contribution Structures'!E35,IF($B$393='Contribution Structures'!$H$5,'Contribution Structures'!E58,IF($B$393='Contribution Structures'!$H$6,'Contribution Structures'!E81,IF($B$393='Contribution Structures'!$H$7,'Contribution Structures'!E104,IF($B$393='Contribution Structures'!$H$8,'Contribution Structures'!E127,IF($B$393='Contribution Structures'!$H$9,'Contribution Structures'!E150)))))))</f>
        <v>0.17</v>
      </c>
      <c r="J404" s="83">
        <f>Input!$E$24</f>
        <v>0</v>
      </c>
      <c r="K404" s="84">
        <f>(I404*HLOOKUP($B$394,Input!$D$21:$G$25, 4, FALSE))+(J404-HLOOKUP($B$394,Input!$D$21:$G$25, 4, FALSE))</f>
        <v>0</v>
      </c>
      <c r="L404" s="61">
        <f>IF($B$393='Contribution Structures'!$H$3,'Contribution Structures'!F12,IF($B$393='Contribution Structures'!$H$4,'Contribution Structures'!F35,IF($B$393='Contribution Structures'!$H$5,'Contribution Structures'!F58,IF($B$393='Contribution Structures'!$H$6,'Contribution Structures'!F81,IF($B$393='Contribution Structures'!$H$7,'Contribution Structures'!F104,IF($B$393='Contribution Structures'!$H$8,'Contribution Structures'!F127,IF($B$393='Contribution Structures'!$H$9,'Contribution Structures'!F150)))))))</f>
        <v>0.14000000000000001</v>
      </c>
      <c r="M404" s="95">
        <f>Input!$E$25</f>
        <v>0</v>
      </c>
      <c r="N404" s="84">
        <f>(L404*HLOOKUP($B$394,Input!$D$21:$G$25, 5, FALSE))+(M404-HLOOKUP($B$394,Input!$D$21:$G$25, 5, FALSE))</f>
        <v>0</v>
      </c>
    </row>
    <row r="405" spans="1:14" s="1" customFormat="1" x14ac:dyDescent="0.25">
      <c r="A405" s="115">
        <v>10</v>
      </c>
      <c r="B405" s="60" t="s">
        <v>38</v>
      </c>
      <c r="C405" s="61">
        <f>IF($B$393 ='Contribution Structures'!$H$3,'Contribution Structures'!C13,IF($B$393='Contribution Structures'!$H$4,'Contribution Structures'!C36,IF($B$393='Contribution Structures'!$H$5,'Contribution Structures'!C59,IF($B$393='Contribution Structures'!$H$6,'Contribution Structures'!C82,IF($B$393='Contribution Structures'!$H$7,'Contribution Structures'!C105,IF($B$393='Contribution Structures'!$H$8,'Contribution Structures'!C128,IF($B$393='Contribution Structures'!$H$9,'Contribution Structures'!C151)))))))</f>
        <v>0.27</v>
      </c>
      <c r="D405" s="83">
        <f>Input!$E$22</f>
        <v>0</v>
      </c>
      <c r="E405" s="84">
        <f>(C405*HLOOKUP($B$394,Input!$D$21:$G$25, 2, FALSE))+(D405-HLOOKUP($B$394,Input!$D$21:$G$25, 2, FALSE))</f>
        <v>0</v>
      </c>
      <c r="F405" s="61">
        <f>IF($B$393='Contribution Structures'!$H$3,'Contribution Structures'!D13,IF($B$393='Contribution Structures'!$H$4,'Contribution Structures'!D36,IF($B$393='Contribution Structures'!$H$5,'Contribution Structures'!D59,IF($B$393='Contribution Structures'!$H$6,'Contribution Structures'!D82,IF($B$393='Contribution Structures'!$H$7,'Contribution Structures'!D105,IF($B$393='Contribution Structures'!$H$8,'Contribution Structures'!D128,IF($B$393='Contribution Structures'!$H$9,'Contribution Structures'!D151)))))))</f>
        <v>0.21</v>
      </c>
      <c r="G405" s="83">
        <f>Input!$E$23</f>
        <v>0</v>
      </c>
      <c r="H405" s="84">
        <f>(F405*HLOOKUP($B$394,Input!$D$21:$G$25, 3, FALSE))+(G405-HLOOKUP($B$394,Input!$D$21:$G$25, 3, FALSE))</f>
        <v>0</v>
      </c>
      <c r="I405" s="61">
        <f>IF($B$393='Contribution Structures'!$H$3,'Contribution Structures'!E13,IF($B$393='Contribution Structures'!$H$4,'Contribution Structures'!E36,IF($B$393='Contribution Structures'!$H$5,'Contribution Structures'!E59,IF($B$393='Contribution Structures'!$H$6,'Contribution Structures'!E82,IF($B$393='Contribution Structures'!$H$7,'Contribution Structures'!E105,IF($B$393='Contribution Structures'!$H$8,'Contribution Structures'!E128,IF($B$393='Contribution Structures'!$H$9,'Contribution Structures'!E151)))))))</f>
        <v>0.21</v>
      </c>
      <c r="J405" s="83">
        <f>Input!$E$24</f>
        <v>0</v>
      </c>
      <c r="K405" s="84">
        <f>(I405*HLOOKUP($B$394,Input!$D$21:$G$25, 4, FALSE))+(J405-HLOOKUP($B$394,Input!$D$21:$G$25, 4, FALSE))</f>
        <v>0</v>
      </c>
      <c r="L405" s="61">
        <f>IF($B$393='Contribution Structures'!$H$3,'Contribution Structures'!F13,IF($B$393='Contribution Structures'!$H$4,'Contribution Structures'!F36,IF($B$393='Contribution Structures'!$H$5,'Contribution Structures'!F59,IF($B$393='Contribution Structures'!$H$6,'Contribution Structures'!F82,IF($B$393='Contribution Structures'!$H$7,'Contribution Structures'!F105,IF($B$393='Contribution Structures'!$H$8,'Contribution Structures'!F128,IF($B$393='Contribution Structures'!$H$9,'Contribution Structures'!F151)))))))</f>
        <v>0.17</v>
      </c>
      <c r="M405" s="95">
        <f>Input!$E$25</f>
        <v>0</v>
      </c>
      <c r="N405" s="84">
        <f>(L405*HLOOKUP($B$394,Input!$D$21:$G$25, 5, FALSE))+(M405-HLOOKUP($B$394,Input!$D$21:$G$25, 5, FALSE))</f>
        <v>0</v>
      </c>
    </row>
    <row r="406" spans="1:14" s="1" customFormat="1" x14ac:dyDescent="0.25">
      <c r="A406" s="115">
        <v>11</v>
      </c>
      <c r="B406" s="60" t="s">
        <v>39</v>
      </c>
      <c r="C406" s="61">
        <f>IF($B$393 ='Contribution Structures'!$H$3,'Contribution Structures'!C14,IF($B$393='Contribution Structures'!$H$4,'Contribution Structures'!C37,IF($B$393='Contribution Structures'!$H$5,'Contribution Structures'!C60,IF($B$393='Contribution Structures'!$H$6,'Contribution Structures'!C83,IF($B$393='Contribution Structures'!$H$7,'Contribution Structures'!C106,IF($B$393='Contribution Structures'!$H$8,'Contribution Structures'!C129,IF($B$393='Contribution Structures'!$H$9,'Contribution Structures'!C152)))))))</f>
        <v>0.28999999999999998</v>
      </c>
      <c r="D406" s="83">
        <f>Input!$E$22</f>
        <v>0</v>
      </c>
      <c r="E406" s="84">
        <f>(C406*HLOOKUP($B$394,Input!$D$21:$G$25, 2, FALSE))+(D406-HLOOKUP($B$394,Input!$D$21:$G$25, 2, FALSE))</f>
        <v>0</v>
      </c>
      <c r="F406" s="61">
        <f>IF($B$393='Contribution Structures'!$H$3,'Contribution Structures'!D14,IF($B$393='Contribution Structures'!$H$4,'Contribution Structures'!D37,IF($B$393='Contribution Structures'!$H$5,'Contribution Structures'!D60,IF($B$393='Contribution Structures'!$H$6,'Contribution Structures'!D83,IF($B$393='Contribution Structures'!$H$7,'Contribution Structures'!D106,IF($B$393='Contribution Structures'!$H$8,'Contribution Structures'!D129,IF($B$393='Contribution Structures'!$H$9,'Contribution Structures'!D152)))))))</f>
        <v>0.23</v>
      </c>
      <c r="G406" s="83">
        <f>Input!$E$23</f>
        <v>0</v>
      </c>
      <c r="H406" s="84">
        <f>(F406*HLOOKUP($B$394,Input!$D$21:$G$25, 3, FALSE))+(G406-HLOOKUP($B$394,Input!$D$21:$G$25, 3, FALSE))</f>
        <v>0</v>
      </c>
      <c r="I406" s="61">
        <f>IF($B$393='Contribution Structures'!$H$3,'Contribution Structures'!E14,IF($B$393='Contribution Structures'!$H$4,'Contribution Structures'!E37,IF($B$393='Contribution Structures'!$H$5,'Contribution Structures'!E60,IF($B$393='Contribution Structures'!$H$6,'Contribution Structures'!E83,IF($B$393='Contribution Structures'!$H$7,'Contribution Structures'!E106,IF($B$393='Contribution Structures'!$H$8,'Contribution Structures'!E129,IF($B$393='Contribution Structures'!$H$9,'Contribution Structures'!E152)))))))</f>
        <v>0.23</v>
      </c>
      <c r="J406" s="83">
        <f>Input!$E$24</f>
        <v>0</v>
      </c>
      <c r="K406" s="84">
        <f>(I406*HLOOKUP($B$394,Input!$D$21:$G$25, 4, FALSE))+(J406-HLOOKUP($B$394,Input!$D$21:$G$25, 4, FALSE))</f>
        <v>0</v>
      </c>
      <c r="L406" s="61">
        <f>IF($B$393='Contribution Structures'!$H$3,'Contribution Structures'!F14,IF($B$393='Contribution Structures'!$H$4,'Contribution Structures'!F37,IF($B$393='Contribution Structures'!$H$5,'Contribution Structures'!F60,IF($B$393='Contribution Structures'!$H$6,'Contribution Structures'!F83,IF($B$393='Contribution Structures'!$H$7,'Contribution Structures'!F106,IF($B$393='Contribution Structures'!$H$8,'Contribution Structures'!F129,IF($B$393='Contribution Structures'!$H$9,'Contribution Structures'!F152)))))))</f>
        <v>0.19</v>
      </c>
      <c r="M406" s="95">
        <f>Input!$E$25</f>
        <v>0</v>
      </c>
      <c r="N406" s="84">
        <f>(L406*HLOOKUP($B$394,Input!$D$21:$G$25, 5, FALSE))+(M406-HLOOKUP($B$394,Input!$D$21:$G$25, 5, FALSE))</f>
        <v>0</v>
      </c>
    </row>
    <row r="407" spans="1:14" s="1" customFormat="1" x14ac:dyDescent="0.25">
      <c r="A407" s="115">
        <v>12</v>
      </c>
      <c r="B407" s="60" t="s">
        <v>40</v>
      </c>
      <c r="C407" s="61">
        <f>IF($B$393 ='Contribution Structures'!$H$3,'Contribution Structures'!C15,IF($B$393='Contribution Structures'!$H$4,'Contribution Structures'!C38,IF($B$393='Contribution Structures'!$H$5,'Contribution Structures'!C61,IF($B$393='Contribution Structures'!$H$6,'Contribution Structures'!C84,IF($B$393='Contribution Structures'!$H$7,'Contribution Structures'!C107,IF($B$393='Contribution Structures'!$H$8,'Contribution Structures'!C130,IF($B$393='Contribution Structures'!$H$9,'Contribution Structures'!C153)))))))</f>
        <v>0.32</v>
      </c>
      <c r="D407" s="83">
        <f>Input!$E$22</f>
        <v>0</v>
      </c>
      <c r="E407" s="84">
        <f>(C407*HLOOKUP($B$394,Input!$D$21:$G$25, 2, FALSE))+(D407-HLOOKUP($B$394,Input!$D$21:$G$25, 2, FALSE))</f>
        <v>0</v>
      </c>
      <c r="F407" s="61">
        <f>IF($B$393='Contribution Structures'!$H$3,'Contribution Structures'!D15,IF($B$393='Contribution Structures'!$H$4,'Contribution Structures'!D38,IF($B$393='Contribution Structures'!$H$5,'Contribution Structures'!D61,IF($B$393='Contribution Structures'!$H$6,'Contribution Structures'!D84,IF($B$393='Contribution Structures'!$H$7,'Contribution Structures'!D107,IF($B$393='Contribution Structures'!$H$8,'Contribution Structures'!D130,IF($B$393='Contribution Structures'!$H$9,'Contribution Structures'!D153)))))))</f>
        <v>0.26</v>
      </c>
      <c r="G407" s="83">
        <f>Input!$E$23</f>
        <v>0</v>
      </c>
      <c r="H407" s="84">
        <f>(F407*HLOOKUP($B$394,Input!$D$21:$G$25, 3, FALSE))+(G407-HLOOKUP($B$394,Input!$D$21:$G$25, 3, FALSE))</f>
        <v>0</v>
      </c>
      <c r="I407" s="61">
        <f>IF($B$393='Contribution Structures'!$H$3,'Contribution Structures'!E15,IF($B$393='Contribution Structures'!$H$4,'Contribution Structures'!E38,IF($B$393='Contribution Structures'!$H$5,'Contribution Structures'!E61,IF($B$393='Contribution Structures'!$H$6,'Contribution Structures'!E84,IF($B$393='Contribution Structures'!$H$7,'Contribution Structures'!E107,IF($B$393='Contribution Structures'!$H$8,'Contribution Structures'!E130,IF($B$393='Contribution Structures'!$H$9,'Contribution Structures'!E153)))))))</f>
        <v>0.26</v>
      </c>
      <c r="J407" s="83">
        <f>Input!$E$24</f>
        <v>0</v>
      </c>
      <c r="K407" s="84">
        <f>(I407*HLOOKUP($B$394,Input!$D$21:$G$25, 4, FALSE))+(J407-HLOOKUP($B$394,Input!$D$21:$G$25, 4, FALSE))</f>
        <v>0</v>
      </c>
      <c r="L407" s="61">
        <f>IF($B$393='Contribution Structures'!$H$3,'Contribution Structures'!F15,IF($B$393='Contribution Structures'!$H$4,'Contribution Structures'!F38,IF($B$393='Contribution Structures'!$H$5,'Contribution Structures'!F61,IF($B$393='Contribution Structures'!$H$6,'Contribution Structures'!F84,IF($B$393='Contribution Structures'!$H$7,'Contribution Structures'!F107,IF($B$393='Contribution Structures'!$H$8,'Contribution Structures'!F130,IF($B$393='Contribution Structures'!$H$9,'Contribution Structures'!F153)))))))</f>
        <v>0.22</v>
      </c>
      <c r="M407" s="95">
        <f>Input!$E$25</f>
        <v>0</v>
      </c>
      <c r="N407" s="84">
        <f>(L407*HLOOKUP($B$394,Input!$D$21:$G$25, 5, FALSE))+(M407-HLOOKUP($B$394,Input!$D$21:$G$25, 5, FALSE))</f>
        <v>0</v>
      </c>
    </row>
    <row r="408" spans="1:14" s="1" customFormat="1" x14ac:dyDescent="0.25">
      <c r="A408" s="115">
        <v>13</v>
      </c>
      <c r="B408" s="60" t="s">
        <v>41</v>
      </c>
      <c r="C408" s="61">
        <f>IF($B$393 ='Contribution Structures'!$H$3,'Contribution Structures'!C16,IF($B$393='Contribution Structures'!$H$4,'Contribution Structures'!C39,IF($B$393='Contribution Structures'!$H$5,'Contribution Structures'!C62,IF($B$393='Contribution Structures'!$H$6,'Contribution Structures'!C85,IF($B$393='Contribution Structures'!$H$7,'Contribution Structures'!C108,IF($B$393='Contribution Structures'!$H$8,'Contribution Structures'!C131,IF($B$393='Contribution Structures'!$H$9,'Contribution Structures'!C154)))))))</f>
        <v>0.33</v>
      </c>
      <c r="D408" s="83">
        <f>Input!$E$22</f>
        <v>0</v>
      </c>
      <c r="E408" s="84">
        <f>(C408*HLOOKUP($B$394,Input!$D$21:$G$25, 2, FALSE))+(D408-HLOOKUP($B$394,Input!$D$21:$G$25, 2, FALSE))</f>
        <v>0</v>
      </c>
      <c r="F408" s="61">
        <f>IF($B$393='Contribution Structures'!$H$3,'Contribution Structures'!D16,IF($B$393='Contribution Structures'!$H$4,'Contribution Structures'!D39,IF($B$393='Contribution Structures'!$H$5,'Contribution Structures'!D62,IF($B$393='Contribution Structures'!$H$6,'Contribution Structures'!D85,IF($B$393='Contribution Structures'!$H$7,'Contribution Structures'!D108,IF($B$393='Contribution Structures'!$H$8,'Contribution Structures'!D131,IF($B$393='Contribution Structures'!$H$9,'Contribution Structures'!D154)))))))</f>
        <v>0.27</v>
      </c>
      <c r="G408" s="83">
        <f>Input!$E$23</f>
        <v>0</v>
      </c>
      <c r="H408" s="84">
        <f>(F408*HLOOKUP($B$394,Input!$D$21:$G$25, 3, FALSE))+(G408-HLOOKUP($B$394,Input!$D$21:$G$25, 3, FALSE))</f>
        <v>0</v>
      </c>
      <c r="I408" s="61">
        <f>IF($B$393='Contribution Structures'!$H$3,'Contribution Structures'!E16,IF($B$393='Contribution Structures'!$H$4,'Contribution Structures'!E39,IF($B$393='Contribution Structures'!$H$5,'Contribution Structures'!E62,IF($B$393='Contribution Structures'!$H$6,'Contribution Structures'!E85,IF($B$393='Contribution Structures'!$H$7,'Contribution Structures'!E108,IF($B$393='Contribution Structures'!$H$8,'Contribution Structures'!E131,IF($B$393='Contribution Structures'!$H$9,'Contribution Structures'!E154)))))))</f>
        <v>0.27</v>
      </c>
      <c r="J408" s="83">
        <f>Input!$E$24</f>
        <v>0</v>
      </c>
      <c r="K408" s="84">
        <f>(I408*HLOOKUP($B$394,Input!$D$21:$G$25, 4, FALSE))+(J408-HLOOKUP($B$394,Input!$D$21:$G$25, 4, FALSE))</f>
        <v>0</v>
      </c>
      <c r="L408" s="61">
        <f>IF($B$393='Contribution Structures'!$H$3,'Contribution Structures'!F16,IF($B$393='Contribution Structures'!$H$4,'Contribution Structures'!F39,IF($B$393='Contribution Structures'!$H$5,'Contribution Structures'!F62,IF($B$393='Contribution Structures'!$H$6,'Contribution Structures'!F85,IF($B$393='Contribution Structures'!$H$7,'Contribution Structures'!F108,IF($B$393='Contribution Structures'!$H$8,'Contribution Structures'!F131,IF($B$393='Contribution Structures'!$H$9,'Contribution Structures'!F154)))))))</f>
        <v>0.23</v>
      </c>
      <c r="M408" s="95">
        <f>Input!$E$25</f>
        <v>0</v>
      </c>
      <c r="N408" s="84">
        <f>(L408*HLOOKUP($B$394,Input!$D$21:$G$25, 5, FALSE))+(M408-HLOOKUP($B$394,Input!$D$21:$G$25, 5, FALSE))</f>
        <v>0</v>
      </c>
    </row>
    <row r="409" spans="1:14" s="1" customFormat="1" x14ac:dyDescent="0.25">
      <c r="A409" s="115">
        <v>14</v>
      </c>
      <c r="B409" s="60" t="s">
        <v>42</v>
      </c>
      <c r="C409" s="61">
        <f>IF($B$393 ='Contribution Structures'!$H$3,'Contribution Structures'!C17,IF($B$393='Contribution Structures'!$H$4,'Contribution Structures'!C40,IF($B$393='Contribution Structures'!$H$5,'Contribution Structures'!C63,IF($B$393='Contribution Structures'!$H$6,'Contribution Structures'!C86,IF($B$393='Contribution Structures'!$H$7,'Contribution Structures'!C109,IF($B$393='Contribution Structures'!$H$8,'Contribution Structures'!C132,IF($B$393='Contribution Structures'!$H$9,'Contribution Structures'!C155)))))))</f>
        <v>0.34</v>
      </c>
      <c r="D409" s="83">
        <f>Input!$E$22</f>
        <v>0</v>
      </c>
      <c r="E409" s="84">
        <f>(C409*HLOOKUP($B$394,Input!$D$21:$G$25, 2, FALSE))+(D409-HLOOKUP($B$394,Input!$D$21:$G$25, 2, FALSE))</f>
        <v>0</v>
      </c>
      <c r="F409" s="61">
        <f>IF($B$393='Contribution Structures'!$H$3,'Contribution Structures'!D17,IF($B$393='Contribution Structures'!$H$4,'Contribution Structures'!D40,IF($B$393='Contribution Structures'!$H$5,'Contribution Structures'!D63,IF($B$393='Contribution Structures'!$H$6,'Contribution Structures'!D86,IF($B$393='Contribution Structures'!$H$7,'Contribution Structures'!D109,IF($B$393='Contribution Structures'!$H$8,'Contribution Structures'!D132,IF($B$393='Contribution Structures'!$H$9,'Contribution Structures'!D155)))))))</f>
        <v>0.28000000000000003</v>
      </c>
      <c r="G409" s="83">
        <f>Input!$E$23</f>
        <v>0</v>
      </c>
      <c r="H409" s="84">
        <f>(F409*HLOOKUP($B$394,Input!$D$21:$G$25, 3, FALSE))+(G409-HLOOKUP($B$394,Input!$D$21:$G$25, 3, FALSE))</f>
        <v>0</v>
      </c>
      <c r="I409" s="61">
        <f>IF($B$393='Contribution Structures'!$H$3,'Contribution Structures'!E17,IF($B$393='Contribution Structures'!$H$4,'Contribution Structures'!E40,IF($B$393='Contribution Structures'!$H$5,'Contribution Structures'!E63,IF($B$393='Contribution Structures'!$H$6,'Contribution Structures'!E86,IF($B$393='Contribution Structures'!$H$7,'Contribution Structures'!E109,IF($B$393='Contribution Structures'!$H$8,'Contribution Structures'!E132,IF($B$393='Contribution Structures'!$H$9,'Contribution Structures'!E155)))))))</f>
        <v>0.28000000000000003</v>
      </c>
      <c r="J409" s="83">
        <f>Input!$E$24</f>
        <v>0</v>
      </c>
      <c r="K409" s="84">
        <f>(I409*HLOOKUP($B$394,Input!$D$21:$G$25, 4, FALSE))+(J409-HLOOKUP($B$394,Input!$D$21:$G$25, 4, FALSE))</f>
        <v>0</v>
      </c>
      <c r="L409" s="61">
        <f>IF($B$393='Contribution Structures'!$H$3,'Contribution Structures'!F17,IF($B$393='Contribution Structures'!$H$4,'Contribution Structures'!F40,IF($B$393='Contribution Structures'!$H$5,'Contribution Structures'!F63,IF($B$393='Contribution Structures'!$H$6,'Contribution Structures'!F86,IF($B$393='Contribution Structures'!$H$7,'Contribution Structures'!F109,IF($B$393='Contribution Structures'!$H$8,'Contribution Structures'!F132,IF($B$393='Contribution Structures'!$H$9,'Contribution Structures'!F155)))))))</f>
        <v>0.24</v>
      </c>
      <c r="M409" s="95">
        <f>Input!$E$25</f>
        <v>0</v>
      </c>
      <c r="N409" s="84">
        <f>(L409*HLOOKUP($B$394,Input!$D$21:$G$25, 5, FALSE))+(M409-HLOOKUP($B$394,Input!$D$21:$G$25, 5, FALSE))</f>
        <v>0</v>
      </c>
    </row>
    <row r="410" spans="1:14" s="1" customFormat="1" x14ac:dyDescent="0.25">
      <c r="A410" s="115">
        <v>15</v>
      </c>
      <c r="B410" s="60" t="s">
        <v>43</v>
      </c>
      <c r="C410" s="61">
        <f>IF($B$393 ='Contribution Structures'!$H$3,'Contribution Structures'!C18,IF($B$393='Contribution Structures'!$H$4,'Contribution Structures'!C41,IF($B$393='Contribution Structures'!$H$5,'Contribution Structures'!C64,IF($B$393='Contribution Structures'!$H$6,'Contribution Structures'!C87,IF($B$393='Contribution Structures'!$H$7,'Contribution Structures'!C110,IF($B$393='Contribution Structures'!$H$8,'Contribution Structures'!C133,IF($B$393='Contribution Structures'!$H$9,'Contribution Structures'!C156)))))))</f>
        <v>0.34</v>
      </c>
      <c r="D410" s="83">
        <f>Input!$E$22</f>
        <v>0</v>
      </c>
      <c r="E410" s="84">
        <f>(C410*HLOOKUP($B$394,Input!$D$21:$G$25, 2, FALSE))+(D410-HLOOKUP($B$394,Input!$D$21:$G$25, 2, FALSE))</f>
        <v>0</v>
      </c>
      <c r="F410" s="61">
        <f>IF($B$393='Contribution Structures'!$H$3,'Contribution Structures'!D18,IF($B$393='Contribution Structures'!$H$4,'Contribution Structures'!D41,IF($B$393='Contribution Structures'!$H$5,'Contribution Structures'!D64,IF($B$393='Contribution Structures'!$H$6,'Contribution Structures'!D87,IF($B$393='Contribution Structures'!$H$7,'Contribution Structures'!D110,IF($B$393='Contribution Structures'!$H$8,'Contribution Structures'!D133,IF($B$393='Contribution Structures'!$H$9,'Contribution Structures'!D156)))))))</f>
        <v>0.3</v>
      </c>
      <c r="G410" s="83">
        <f>Input!$E$23</f>
        <v>0</v>
      </c>
      <c r="H410" s="84">
        <f>(F410*HLOOKUP($B$394,Input!$D$21:$G$25, 3, FALSE))+(G410-HLOOKUP($B$394,Input!$D$21:$G$25, 3, FALSE))</f>
        <v>0</v>
      </c>
      <c r="I410" s="61">
        <f>IF($B$393='Contribution Structures'!$H$3,'Contribution Structures'!E18,IF($B$393='Contribution Structures'!$H$4,'Contribution Structures'!E41,IF($B$393='Contribution Structures'!$H$5,'Contribution Structures'!E64,IF($B$393='Contribution Structures'!$H$6,'Contribution Structures'!E87,IF($B$393='Contribution Structures'!$H$7,'Contribution Structures'!E110,IF($B$393='Contribution Structures'!$H$8,'Contribution Structures'!E133,IF($B$393='Contribution Structures'!$H$9,'Contribution Structures'!E156)))))))</f>
        <v>0.3</v>
      </c>
      <c r="J410" s="83">
        <f>Input!$E$24</f>
        <v>0</v>
      </c>
      <c r="K410" s="84">
        <f>(I410*HLOOKUP($B$394,Input!$D$21:$G$25, 4, FALSE))+(J410-HLOOKUP($B$394,Input!$D$21:$G$25, 4, FALSE))</f>
        <v>0</v>
      </c>
      <c r="L410" s="61">
        <f>IF($B$393='Contribution Structures'!$H$3,'Contribution Structures'!F18,IF($B$393='Contribution Structures'!$H$4,'Contribution Structures'!F41,IF($B$393='Contribution Structures'!$H$5,'Contribution Structures'!F64,IF($B$393='Contribution Structures'!$H$6,'Contribution Structures'!F87,IF($B$393='Contribution Structures'!$H$7,'Contribution Structures'!F110,IF($B$393='Contribution Structures'!$H$8,'Contribution Structures'!F133,IF($B$393='Contribution Structures'!$H$9,'Contribution Structures'!F156)))))))</f>
        <v>0.26</v>
      </c>
      <c r="M410" s="95">
        <f>Input!$E$25</f>
        <v>0</v>
      </c>
      <c r="N410" s="84">
        <f>(L410*HLOOKUP($B$394,Input!$D$21:$G$25, 5, FALSE))+(M410-HLOOKUP($B$394,Input!$D$21:$G$25, 5, FALSE))</f>
        <v>0</v>
      </c>
    </row>
    <row r="411" spans="1:14" s="1" customFormat="1" x14ac:dyDescent="0.25">
      <c r="A411" s="115">
        <v>16</v>
      </c>
      <c r="B411" s="62" t="s">
        <v>44</v>
      </c>
      <c r="C411" s="61">
        <f>IF($B$393 ='Contribution Structures'!$H$3,'Contribution Structures'!C19,IF($B$393='Contribution Structures'!$H$4,'Contribution Structures'!C42,IF($B$393='Contribution Structures'!$H$5,'Contribution Structures'!C65,IF($B$393='Contribution Structures'!$H$6,'Contribution Structures'!C88,IF($B$393='Contribution Structures'!$H$7,'Contribution Structures'!C111,IF($B$393='Contribution Structures'!$H$8,'Contribution Structures'!C134,IF($B$393='Contribution Structures'!$H$9,'Contribution Structures'!C157)))))))</f>
        <v>0.34</v>
      </c>
      <c r="D411" s="83">
        <f>Input!$E$22</f>
        <v>0</v>
      </c>
      <c r="E411" s="84">
        <f>(C411*HLOOKUP($B$394,Input!$D$21:$G$25, 2, FALSE))+(D411-HLOOKUP($B$394,Input!$D$21:$G$25, 2, FALSE))</f>
        <v>0</v>
      </c>
      <c r="F411" s="61">
        <f>IF($B$393='Contribution Structures'!$H$3,'Contribution Structures'!D19,IF($B$393='Contribution Structures'!$H$4,'Contribution Structures'!D42,IF($B$393='Contribution Structures'!$H$5,'Contribution Structures'!D65,IF($B$393='Contribution Structures'!$H$6,'Contribution Structures'!D88,IF($B$393='Contribution Structures'!$H$7,'Contribution Structures'!D111,IF($B$393='Contribution Structures'!$H$8,'Contribution Structures'!D134,IF($B$393='Contribution Structures'!$H$9,'Contribution Structures'!D157)))))))</f>
        <v>0.3</v>
      </c>
      <c r="G411" s="83">
        <f>Input!$E$23</f>
        <v>0</v>
      </c>
      <c r="H411" s="84">
        <f>(F411*HLOOKUP($B$394,Input!$D$21:$G$25, 3, FALSE))+(G411-HLOOKUP($B$394,Input!$D$21:$G$25, 3, FALSE))</f>
        <v>0</v>
      </c>
      <c r="I411" s="61">
        <f>IF($B$393='Contribution Structures'!$H$3,'Contribution Structures'!E19,IF($B$393='Contribution Structures'!$H$4,'Contribution Structures'!E42,IF($B$393='Contribution Structures'!$H$5,'Contribution Structures'!E65,IF($B$393='Contribution Structures'!$H$6,'Contribution Structures'!E88,IF($B$393='Contribution Structures'!$H$7,'Contribution Structures'!E111,IF($B$393='Contribution Structures'!$H$8,'Contribution Structures'!E134,IF($B$393='Contribution Structures'!$H$9,'Contribution Structures'!E157)))))))</f>
        <v>0.3</v>
      </c>
      <c r="J411" s="83">
        <f>Input!$E$24</f>
        <v>0</v>
      </c>
      <c r="K411" s="84">
        <f>(I411*HLOOKUP($B$394,Input!$D$21:$G$25, 4, FALSE))+(J411-HLOOKUP($B$394,Input!$D$21:$G$25, 4, FALSE))</f>
        <v>0</v>
      </c>
      <c r="L411" s="61">
        <f>IF($B$393='Contribution Structures'!$H$3,'Contribution Structures'!F19,IF($B$393='Contribution Structures'!$H$4,'Contribution Structures'!F42,IF($B$393='Contribution Structures'!$H$5,'Contribution Structures'!F65,IF($B$393='Contribution Structures'!$H$6,'Contribution Structures'!F88,IF($B$393='Contribution Structures'!$H$7,'Contribution Structures'!F111,IF($B$393='Contribution Structures'!$H$8,'Contribution Structures'!F134,IF($B$393='Contribution Structures'!$H$9,'Contribution Structures'!F157)))))))</f>
        <v>0.28000000000000003</v>
      </c>
      <c r="M411" s="95">
        <f>Input!$E$25</f>
        <v>0</v>
      </c>
      <c r="N411" s="84">
        <f>(L411*HLOOKUP($B$394,Input!$D$21:$G$25, 5, FALSE))+(M411-HLOOKUP($B$394,Input!$D$21:$G$25, 5, FALSE))</f>
        <v>0</v>
      </c>
    </row>
    <row r="412" spans="1:14" s="1" customFormat="1" x14ac:dyDescent="0.25">
      <c r="A412" s="115">
        <v>17</v>
      </c>
      <c r="B412" s="60" t="s">
        <v>45</v>
      </c>
      <c r="C412" s="61">
        <f>IF($B$393 ='Contribution Structures'!$H$3,'Contribution Structures'!C20,IF($B$393='Contribution Structures'!$H$4,'Contribution Structures'!C43,IF($B$393='Contribution Structures'!$H$5,'Contribution Structures'!C66,IF($B$393='Contribution Structures'!$H$6,'Contribution Structures'!C89,IF($B$393='Contribution Structures'!$H$7,'Contribution Structures'!C112,IF($B$393='Contribution Structures'!$H$8,'Contribution Structures'!C135,IF($B$393='Contribution Structures'!$H$9,'Contribution Structures'!C158)))))))</f>
        <v>0.35</v>
      </c>
      <c r="D412" s="83">
        <f>Input!$E$22</f>
        <v>0</v>
      </c>
      <c r="E412" s="84">
        <f>(C412*HLOOKUP($B$394,Input!$D$21:$G$25, 2, FALSE))+(D412-HLOOKUP($B$394,Input!$D$21:$G$25, 2, FALSE))</f>
        <v>0</v>
      </c>
      <c r="F412" s="61">
        <f>IF($B$393='Contribution Structures'!$H$3,'Contribution Structures'!D20,IF($B$393='Contribution Structures'!$H$4,'Contribution Structures'!D43,IF($B$393='Contribution Structures'!$H$5,'Contribution Structures'!D66,IF($B$393='Contribution Structures'!$H$6,'Contribution Structures'!D89,IF($B$393='Contribution Structures'!$H$7,'Contribution Structures'!D112,IF($B$393='Contribution Structures'!$H$8,'Contribution Structures'!D135,IF($B$393='Contribution Structures'!$H$9,'Contribution Structures'!D158)))))))</f>
        <v>0.3</v>
      </c>
      <c r="G412" s="83">
        <f>Input!$E$23</f>
        <v>0</v>
      </c>
      <c r="H412" s="84">
        <f>(F412*HLOOKUP($B$394,Input!$D$21:$G$25, 3, FALSE))+(G412-HLOOKUP($B$394,Input!$D$21:$G$25, 3, FALSE))</f>
        <v>0</v>
      </c>
      <c r="I412" s="61">
        <f>IF($B$393='Contribution Structures'!$H$3,'Contribution Structures'!E20,IF($B$393='Contribution Structures'!$H$4,'Contribution Structures'!E43,IF($B$393='Contribution Structures'!$H$5,'Contribution Structures'!E66,IF($B$393='Contribution Structures'!$H$6,'Contribution Structures'!E89,IF($B$393='Contribution Structures'!$H$7,'Contribution Structures'!E112,IF($B$393='Contribution Structures'!$H$8,'Contribution Structures'!E135,IF($B$393='Contribution Structures'!$H$9,'Contribution Structures'!E158)))))))</f>
        <v>0.3</v>
      </c>
      <c r="J412" s="83">
        <f>Input!$E$24</f>
        <v>0</v>
      </c>
      <c r="K412" s="84">
        <f>(I412*HLOOKUP($B$394,Input!$D$21:$G$25, 4, FALSE))+(J412-HLOOKUP($B$394,Input!$D$21:$G$25, 4, FALSE))</f>
        <v>0</v>
      </c>
      <c r="L412" s="61">
        <f>IF($B$393='Contribution Structures'!$H$3,'Contribution Structures'!F20,IF($B$393='Contribution Structures'!$H$4,'Contribution Structures'!F43,IF($B$393='Contribution Structures'!$H$5,'Contribution Structures'!F66,IF($B$393='Contribution Structures'!$H$6,'Contribution Structures'!F89,IF($B$393='Contribution Structures'!$H$7,'Contribution Structures'!F112,IF($B$393='Contribution Structures'!$H$8,'Contribution Structures'!F135,IF($B$393='Contribution Structures'!$H$9,'Contribution Structures'!F158)))))))</f>
        <v>0.28999999999999998</v>
      </c>
      <c r="M412" s="95">
        <f>Input!$E$25</f>
        <v>0</v>
      </c>
      <c r="N412" s="84">
        <f>(L412*HLOOKUP($B$394,Input!$D$21:$G$25, 5, FALSE))+(M412-HLOOKUP($B$394,Input!$D$21:$G$25, 5, FALSE))</f>
        <v>0</v>
      </c>
    </row>
    <row r="413" spans="1:14" s="1" customFormat="1" x14ac:dyDescent="0.25">
      <c r="A413" s="115">
        <v>18</v>
      </c>
      <c r="B413" s="60" t="s">
        <v>46</v>
      </c>
      <c r="C413" s="61">
        <f>IF($B$393 ='Contribution Structures'!$H$3,'Contribution Structures'!C21,IF($B$393='Contribution Structures'!$H$4,'Contribution Structures'!C44,IF($B$393='Contribution Structures'!$H$5,'Contribution Structures'!C67,IF($B$393='Contribution Structures'!$H$6,'Contribution Structures'!C90,IF($B$393='Contribution Structures'!$H$7,'Contribution Structures'!C113,IF($B$393='Contribution Structures'!$H$8,'Contribution Structures'!C136,IF($B$393='Contribution Structures'!$H$9,'Contribution Structures'!C159)))))))</f>
        <v>0.35</v>
      </c>
      <c r="D413" s="83">
        <f>Input!$E$22</f>
        <v>0</v>
      </c>
      <c r="E413" s="84">
        <f>(C413*HLOOKUP($B$394,Input!$D$21:$G$25, 2, FALSE))+(D413-HLOOKUP($B$394,Input!$D$21:$G$25, 2, FALSE))</f>
        <v>0</v>
      </c>
      <c r="F413" s="61">
        <f>IF($B$393='Contribution Structures'!$H$3,'Contribution Structures'!D21,IF($B$393='Contribution Structures'!$H$4,'Contribution Structures'!D44,IF($B$393='Contribution Structures'!$H$5,'Contribution Structures'!D67,IF($B$393='Contribution Structures'!$H$6,'Contribution Structures'!D90,IF($B$393='Contribution Structures'!$H$7,'Contribution Structures'!D113,IF($B$393='Contribution Structures'!$H$8,'Contribution Structures'!D136,IF($B$393='Contribution Structures'!$H$9,'Contribution Structures'!D159)))))))</f>
        <v>0.35</v>
      </c>
      <c r="G413" s="83">
        <f>Input!$E$23</f>
        <v>0</v>
      </c>
      <c r="H413" s="84">
        <f>(F413*HLOOKUP($B$394,Input!$D$21:$G$25, 3, FALSE))+(G413-HLOOKUP($B$394,Input!$D$21:$G$25, 3, FALSE))</f>
        <v>0</v>
      </c>
      <c r="I413" s="61">
        <f>IF($B$393='Contribution Structures'!$H$3,'Contribution Structures'!E21,IF($B$393='Contribution Structures'!$H$4,'Contribution Structures'!E44,IF($B$393='Contribution Structures'!$H$5,'Contribution Structures'!E67,IF($B$393='Contribution Structures'!$H$6,'Contribution Structures'!E90,IF($B$393='Contribution Structures'!$H$7,'Contribution Structures'!E113,IF($B$393='Contribution Structures'!$H$8,'Contribution Structures'!E136,IF($B$393='Contribution Structures'!$H$9,'Contribution Structures'!E159)))))))</f>
        <v>0.35</v>
      </c>
      <c r="J413" s="83">
        <f>Input!$E$24</f>
        <v>0</v>
      </c>
      <c r="K413" s="84">
        <f>(I413*HLOOKUP($B$394,Input!$D$21:$G$25, 4, FALSE))+(J413-HLOOKUP($B$394,Input!$D$21:$G$25, 4, FALSE))</f>
        <v>0</v>
      </c>
      <c r="L413" s="61">
        <f>IF($B$393='Contribution Structures'!$H$3,'Contribution Structures'!F21,IF($B$393='Contribution Structures'!$H$4,'Contribution Structures'!F44,IF($B$393='Contribution Structures'!$H$5,'Contribution Structures'!F67,IF($B$393='Contribution Structures'!$H$6,'Contribution Structures'!F90,IF($B$393='Contribution Structures'!$H$7,'Contribution Structures'!F113,IF($B$393='Contribution Structures'!$H$8,'Contribution Structures'!F136,IF($B$393='Contribution Structures'!$H$9,'Contribution Structures'!F159)))))))</f>
        <v>0.32</v>
      </c>
      <c r="M413" s="95">
        <f>Input!$E$25</f>
        <v>0</v>
      </c>
      <c r="N413" s="84">
        <f>(L413*HLOOKUP($B$394,Input!$D$21:$G$25, 5, FALSE))+(M413-HLOOKUP($B$394,Input!$D$21:$G$25, 5, FALSE))</f>
        <v>0</v>
      </c>
    </row>
    <row r="414" spans="1:14" s="1" customFormat="1" x14ac:dyDescent="0.25">
      <c r="A414" s="115">
        <v>19</v>
      </c>
      <c r="B414" s="60" t="s">
        <v>47</v>
      </c>
      <c r="C414" s="61">
        <f>IF($B$393 ='Contribution Structures'!$H$3,'Contribution Structures'!C22,IF($B$393='Contribution Structures'!$H$4,'Contribution Structures'!C45,IF($B$393='Contribution Structures'!$H$5,'Contribution Structures'!C68,IF($B$393='Contribution Structures'!$H$6,'Contribution Structures'!C91,IF($B$393='Contribution Structures'!$H$7,'Contribution Structures'!C114,IF($B$393='Contribution Structures'!$H$8,'Contribution Structures'!C137,IF($B$393='Contribution Structures'!$H$9,'Contribution Structures'!C160)))))))</f>
        <v>0.35</v>
      </c>
      <c r="D414" s="83">
        <f>Input!$E$22</f>
        <v>0</v>
      </c>
      <c r="E414" s="84">
        <f>(C414*HLOOKUP($B$394,Input!$D$21:$G$25, 2, FALSE))+(D414-HLOOKUP($B$394,Input!$D$21:$G$25, 2, FALSE))</f>
        <v>0</v>
      </c>
      <c r="F414" s="61">
        <f>IF($B$393='Contribution Structures'!$H$3,'Contribution Structures'!D22,IF($B$393='Contribution Structures'!$H$4,'Contribution Structures'!D45,IF($B$393='Contribution Structures'!$H$5,'Contribution Structures'!D68,IF($B$393='Contribution Structures'!$H$6,'Contribution Structures'!D91,IF($B$393='Contribution Structures'!$H$7,'Contribution Structures'!D114,IF($B$393='Contribution Structures'!$H$8,'Contribution Structures'!D137,IF($B$393='Contribution Structures'!$H$9,'Contribution Structures'!D160)))))))</f>
        <v>0.35</v>
      </c>
      <c r="G414" s="83">
        <f>Input!$E$23</f>
        <v>0</v>
      </c>
      <c r="H414" s="84">
        <f>(F414*HLOOKUP($B$394,Input!$D$21:$G$25, 3, FALSE))+(G414-HLOOKUP($B$394,Input!$D$21:$G$25, 3, FALSE))</f>
        <v>0</v>
      </c>
      <c r="I414" s="61">
        <f>IF($B$393='Contribution Structures'!$H$3,'Contribution Structures'!E22,IF($B$393='Contribution Structures'!$H$4,'Contribution Structures'!E45,IF($B$393='Contribution Structures'!$H$5,'Contribution Structures'!E68,IF($B$393='Contribution Structures'!$H$6,'Contribution Structures'!E91,IF($B$393='Contribution Structures'!$H$7,'Contribution Structures'!E114,IF($B$393='Contribution Structures'!$H$8,'Contribution Structures'!E137,IF($B$393='Contribution Structures'!$H$9,'Contribution Structures'!E160)))))))</f>
        <v>0.35</v>
      </c>
      <c r="J414" s="83">
        <f>Input!$E$24</f>
        <v>0</v>
      </c>
      <c r="K414" s="84">
        <f>(I414*HLOOKUP($B$394,Input!$D$21:$G$25, 4, FALSE))+(J414-HLOOKUP($B$394,Input!$D$21:$G$25, 4, FALSE))</f>
        <v>0</v>
      </c>
      <c r="L414" s="61">
        <f>IF($B$393='Contribution Structures'!$H$3,'Contribution Structures'!F22,IF($B$393='Contribution Structures'!$H$4,'Contribution Structures'!F45,IF($B$393='Contribution Structures'!$H$5,'Contribution Structures'!F68,IF($B$393='Contribution Structures'!$H$6,'Contribution Structures'!F91,IF($B$393='Contribution Structures'!$H$7,'Contribution Structures'!F114,IF($B$393='Contribution Structures'!$H$8,'Contribution Structures'!F137,IF($B$393='Contribution Structures'!$H$9,'Contribution Structures'!F160)))))))</f>
        <v>0.32</v>
      </c>
      <c r="M414" s="95">
        <f>Input!$E$25</f>
        <v>0</v>
      </c>
      <c r="N414" s="84">
        <f>(L414*HLOOKUP($B$394,Input!$D$21:$G$25, 5, FALSE))+(M414-HLOOKUP($B$394,Input!$D$21:$G$25, 5, FALSE))</f>
        <v>0</v>
      </c>
    </row>
    <row r="415" spans="1:14" s="1" customFormat="1" ht="15.75" thickBot="1" x14ac:dyDescent="0.3">
      <c r="A415" s="115">
        <v>20</v>
      </c>
      <c r="B415" s="63" t="s">
        <v>48</v>
      </c>
      <c r="C415" s="64">
        <f>IF($B$393 ='Contribution Structures'!$H$3,'Contribution Structures'!C23,IF($B$393='Contribution Structures'!$H$4,'Contribution Structures'!C46,IF($B$393='Contribution Structures'!$H$5,'Contribution Structures'!C69,IF($B$393='Contribution Structures'!$H$6,'Contribution Structures'!C92,IF($B$393='Contribution Structures'!$H$7,'Contribution Structures'!C115,IF($B$393='Contribution Structures'!$H$8,'Contribution Structures'!C138,IF($B$393='Contribution Structures'!$H$9,'Contribution Structures'!C161)))))))</f>
        <v>0.35</v>
      </c>
      <c r="D415" s="88">
        <f>Input!$E$22</f>
        <v>0</v>
      </c>
      <c r="E415" s="89">
        <f>(C415*HLOOKUP($B$394,Input!$D$21:$G$25, 2, FALSE))+(D415-HLOOKUP($B$394,Input!$D$21:$G$25, 2, FALSE))</f>
        <v>0</v>
      </c>
      <c r="F415" s="64">
        <f>IF($B$393='Contribution Structures'!$H$3,'Contribution Structures'!D23,IF($B$393='Contribution Structures'!$H$4,'Contribution Structures'!D46,IF($B$393='Contribution Structures'!$H$5,'Contribution Structures'!D69,IF($B$393='Contribution Structures'!$H$6,'Contribution Structures'!D92,IF($B$393='Contribution Structures'!$H$7,'Contribution Structures'!D115,IF($B$393='Contribution Structures'!$H$8,'Contribution Structures'!D138,IF($B$393='Contribution Structures'!$H$9,'Contribution Structures'!D161)))))))</f>
        <v>0.35</v>
      </c>
      <c r="G415" s="88">
        <f>Input!$E$23</f>
        <v>0</v>
      </c>
      <c r="H415" s="89">
        <f>(F415*HLOOKUP($B$394,Input!$D$21:$G$25, 3, FALSE))+(G415-HLOOKUP($B$394,Input!$D$21:$G$25, 3, FALSE))</f>
        <v>0</v>
      </c>
      <c r="I415" s="64">
        <f>IF($B$393='Contribution Structures'!$H$3,'Contribution Structures'!E23,IF($B$393='Contribution Structures'!$H$4,'Contribution Structures'!E46,IF($B$393='Contribution Structures'!$H$5,'Contribution Structures'!E69,IF($B$393='Contribution Structures'!$H$6,'Contribution Structures'!E92,IF($B$393='Contribution Structures'!$H$7,'Contribution Structures'!E115,IF($B$393='Contribution Structures'!$H$8,'Contribution Structures'!E138,IF($B$393='Contribution Structures'!$H$9,'Contribution Structures'!E161)))))))</f>
        <v>0.35</v>
      </c>
      <c r="J415" s="88">
        <f>Input!$E$24</f>
        <v>0</v>
      </c>
      <c r="K415" s="89">
        <f>(I415*HLOOKUP($B$394,Input!$D$21:$G$25, 4, FALSE))+(J415-HLOOKUP($B$394,Input!$D$21:$G$25, 4, FALSE))</f>
        <v>0</v>
      </c>
      <c r="L415" s="64">
        <f>IF($B$393='Contribution Structures'!$H$3,'Contribution Structures'!F23,IF($B$393='Contribution Structures'!$H$4,'Contribution Structures'!F46,IF($B$393='Contribution Structures'!$H$5,'Contribution Structures'!F69,IF($B$393='Contribution Structures'!$H$6,'Contribution Structures'!F92,IF($B$393='Contribution Structures'!$H$7,'Contribution Structures'!F115,IF($B$393='Contribution Structures'!$H$8,'Contribution Structures'!F138,IF($B$393='Contribution Structures'!$H$9,'Contribution Structures'!F161)))))))</f>
        <v>0.35</v>
      </c>
      <c r="M415" s="97">
        <f>Input!$E$25</f>
        <v>0</v>
      </c>
      <c r="N415" s="89">
        <f>(L415*HLOOKUP($B$394,Input!$D$21:$G$25, 5, FALSE))+(M415-HLOOKUP($B$394,Input!$D$21:$G$25, 5, FALSE))</f>
        <v>0</v>
      </c>
    </row>
    <row r="416" spans="1:14" s="1" customFormat="1" ht="15.75" thickBot="1" x14ac:dyDescent="0.3">
      <c r="A416" s="114"/>
    </row>
    <row r="417" spans="1:14" s="1" customFormat="1" ht="22.5" customHeight="1" thickBot="1" x14ac:dyDescent="0.3">
      <c r="A417" s="125" t="s">
        <v>4</v>
      </c>
      <c r="B417" s="101" t="str">
        <f>Input!F21</f>
        <v>Rx 5</v>
      </c>
    </row>
    <row r="418" spans="1:14" s="1" customFormat="1" ht="26.1" customHeight="1" thickBot="1" x14ac:dyDescent="0.3">
      <c r="A418" s="126" t="s">
        <v>80</v>
      </c>
      <c r="B418" s="116" t="s">
        <v>77</v>
      </c>
    </row>
    <row r="419" spans="1:14" s="1" customFormat="1" ht="29.45" customHeight="1" thickBot="1" x14ac:dyDescent="0.3">
      <c r="A419" s="127" t="s">
        <v>82</v>
      </c>
      <c r="B419" s="117" t="s">
        <v>100</v>
      </c>
      <c r="C419" s="146" t="s">
        <v>12</v>
      </c>
      <c r="D419" s="147"/>
      <c r="E419" s="148"/>
      <c r="F419" s="146" t="s">
        <v>13</v>
      </c>
      <c r="G419" s="147"/>
      <c r="H419" s="148"/>
      <c r="I419" s="146" t="s">
        <v>14</v>
      </c>
      <c r="J419" s="147"/>
      <c r="K419" s="148"/>
      <c r="L419" s="146" t="s">
        <v>15</v>
      </c>
      <c r="M419" s="147"/>
      <c r="N419" s="148"/>
    </row>
    <row r="420" spans="1:14" s="1" customFormat="1" ht="26.25" thickBot="1" x14ac:dyDescent="0.3">
      <c r="A420" s="115" t="s">
        <v>16</v>
      </c>
      <c r="B420" s="55" t="s">
        <v>17</v>
      </c>
      <c r="C420" s="56" t="s">
        <v>18</v>
      </c>
      <c r="D420" s="72" t="s">
        <v>19</v>
      </c>
      <c r="E420" s="73" t="s">
        <v>20</v>
      </c>
      <c r="F420" s="56" t="s">
        <v>18</v>
      </c>
      <c r="G420" s="72" t="s">
        <v>19</v>
      </c>
      <c r="H420" s="73" t="s">
        <v>20</v>
      </c>
      <c r="I420" s="56" t="s">
        <v>18</v>
      </c>
      <c r="J420" s="72" t="s">
        <v>19</v>
      </c>
      <c r="K420" s="73" t="s">
        <v>20</v>
      </c>
      <c r="L420" s="56" t="s">
        <v>18</v>
      </c>
      <c r="M420" s="74" t="s">
        <v>19</v>
      </c>
      <c r="N420" s="75" t="s">
        <v>20</v>
      </c>
    </row>
    <row r="421" spans="1:14" s="1" customFormat="1" ht="13.5" customHeight="1" x14ac:dyDescent="0.25">
      <c r="A421" s="115">
        <v>1</v>
      </c>
      <c r="B421" s="91" t="s">
        <v>29</v>
      </c>
      <c r="C421" s="92">
        <f>IF($B$418 ='Contribution Structures'!$H$3,'Contribution Structures'!C4,IF($B$418='Contribution Structures'!$H$4,'Contribution Structures'!C27,IF($B$418='Contribution Structures'!$H$5,'Contribution Structures'!C50,IF($B$418='Contribution Structures'!$H$6,'Contribution Structures'!C73,IF($B$418='Contribution Structures'!$H$7,'Contribution Structures'!C96,IF($B$418='Contribution Structures'!$H$8,'Contribution Structures'!C119,IF($B$418='Contribution Structures'!$H$9,'Contribution Structures'!C142)))))))</f>
        <v>4.4999999999999998E-2</v>
      </c>
      <c r="D421" s="78">
        <f>Input!$F$22</f>
        <v>0</v>
      </c>
      <c r="E421" s="79">
        <f>(C421*HLOOKUP($B$419,Input!$D$21:$G$25, 2, FALSE))+(D421-HLOOKUP($B$419,Input!$D$21:$G$25, 2, FALSE))</f>
        <v>0</v>
      </c>
      <c r="F421" s="92">
        <f>IF($B$418='Contribution Structures'!$H$3,'Contribution Structures'!D4,IF($B$418='Contribution Structures'!$H$4,'Contribution Structures'!D27,IF($B$418='Contribution Structures'!$H$5,'Contribution Structures'!D50,IF($B$418='Contribution Structures'!$H$6,'Contribution Structures'!D73,IF($B$418='Contribution Structures'!$H$7,'Contribution Structures'!D96,IF($B$418='Contribution Structures'!$H$8,'Contribution Structures'!D119,IF($B$418='Contribution Structures'!$H$9,'Contribution Structures'!D142)))))))</f>
        <v>3.5000000000000003E-2</v>
      </c>
      <c r="G421" s="78">
        <f>Input!$F$23</f>
        <v>0</v>
      </c>
      <c r="H421" s="79">
        <f>(F421*HLOOKUP($B$419,Input!$D$21:$G$25, 3, FALSE))+(G421-HLOOKUP($B$419,Input!$D$21:$G$25, 3, FALSE))</f>
        <v>0</v>
      </c>
      <c r="I421" s="92">
        <f>IF($B$418='Contribution Structures'!$H$3,'Contribution Structures'!E4,IF($B$418='Contribution Structures'!$H$4,'Contribution Structures'!E27,IF($B$418='Contribution Structures'!$H$5,'Contribution Structures'!E50,IF($B$418='Contribution Structures'!$H$6,'Contribution Structures'!E73,IF($B$418='Contribution Structures'!$H$7,'Contribution Structures'!E96,IF($B$418='Contribution Structures'!$H$8,'Contribution Structures'!E119,IF($B$418='Contribution Structures'!$H$9,'Contribution Structures'!E142)))))))</f>
        <v>3.5000000000000003E-2</v>
      </c>
      <c r="J421" s="78">
        <f>Input!$F$24</f>
        <v>0</v>
      </c>
      <c r="K421" s="79">
        <f>(I421*HLOOKUP($B$419,Input!$D$21:$G$25, 4, FALSE))+(J421-HLOOKUP($B$419,Input!$D$21:$G$25, 4, FALSE))</f>
        <v>0</v>
      </c>
      <c r="L421" s="92">
        <f>IF($B$418='Contribution Structures'!$H$3,'Contribution Structures'!F4,IF($B$418='Contribution Structures'!$H$4,'Contribution Structures'!F27,IF($B$418='Contribution Structures'!$H$5,'Contribution Structures'!F50,IF($B$418='Contribution Structures'!$H$6,'Contribution Structures'!F73,IF($B$418='Contribution Structures'!$H$7,'Contribution Structures'!F96,IF($B$418='Contribution Structures'!$H$8,'Contribution Structures'!F119,IF($B$418='Contribution Structures'!$H$9,'Contribution Structures'!F142)))))))</f>
        <v>0.03</v>
      </c>
      <c r="M421" s="93">
        <f>Input!$F$25</f>
        <v>0</v>
      </c>
      <c r="N421" s="79">
        <f>(L421*HLOOKUP($B$419,Input!$D$21:$G$25, 5, FALSE))+(M421-HLOOKUP($B$419,Input!$D$21:$G$25, 5, FALSE))</f>
        <v>0</v>
      </c>
    </row>
    <row r="422" spans="1:14" s="1" customFormat="1" ht="13.5" customHeight="1" x14ac:dyDescent="0.25">
      <c r="A422" s="115">
        <v>2</v>
      </c>
      <c r="B422" s="60" t="s">
        <v>30</v>
      </c>
      <c r="C422" s="61">
        <f>IF($B$418 ='Contribution Structures'!$H$3,'Contribution Structures'!C5,IF($B$418='Contribution Structures'!$H$4,'Contribution Structures'!C28,IF($B$418='Contribution Structures'!$H$5,'Contribution Structures'!C51,IF($B$418='Contribution Structures'!$H$6,'Contribution Structures'!C74,IF($B$418='Contribution Structures'!$H$7,'Contribution Structures'!C97,IF($B$418='Contribution Structures'!$H$8,'Contribution Structures'!C120,IF($B$418='Contribution Structures'!$H$9,'Contribution Structures'!C143)))))))</f>
        <v>5.5E-2</v>
      </c>
      <c r="D422" s="83">
        <f>Input!$F$22</f>
        <v>0</v>
      </c>
      <c r="E422" s="84">
        <f>(C422*HLOOKUP($B$419,Input!$D$21:$G$25, 2, FALSE))+(D422-HLOOKUP($B$419,Input!$D$21:$G$25, 2, FALSE))</f>
        <v>0</v>
      </c>
      <c r="F422" s="61">
        <f>IF($B$418='Contribution Structures'!$H$3,'Contribution Structures'!D5,IF($B$418='Contribution Structures'!$H$4,'Contribution Structures'!D28,IF($B$418='Contribution Structures'!$H$5,'Contribution Structures'!D51,IF($B$418='Contribution Structures'!$H$6,'Contribution Structures'!D74,IF($B$418='Contribution Structures'!$H$7,'Contribution Structures'!D97,IF($B$418='Contribution Structures'!$H$8,'Contribution Structures'!D120,IF($B$418='Contribution Structures'!$H$9,'Contribution Structures'!D143)))))))</f>
        <v>3.5000000000000003E-2</v>
      </c>
      <c r="G422" s="83">
        <f>Input!$F$23</f>
        <v>0</v>
      </c>
      <c r="H422" s="84">
        <f>(F422*HLOOKUP($B$419,Input!$D$21:$G$25, 3, FALSE))+(G422-HLOOKUP($B$419,Input!$D$21:$G$25, 3, FALSE))</f>
        <v>0</v>
      </c>
      <c r="I422" s="61">
        <f>IF($B$418='Contribution Structures'!$H$3,'Contribution Structures'!E5,IF($B$418='Contribution Structures'!$H$4,'Contribution Structures'!E28,IF($B$418='Contribution Structures'!$H$5,'Contribution Structures'!E51,IF($B$418='Contribution Structures'!$H$6,'Contribution Structures'!E74,IF($B$418='Contribution Structures'!$H$7,'Contribution Structures'!E97,IF($B$418='Contribution Structures'!$H$8,'Contribution Structures'!E120,IF($B$418='Contribution Structures'!$H$9,'Contribution Structures'!E143)))))))</f>
        <v>3.5000000000000003E-2</v>
      </c>
      <c r="J422" s="83">
        <f>Input!$F$24</f>
        <v>0</v>
      </c>
      <c r="K422" s="84">
        <f>(I422*HLOOKUP($B$419,Input!$D$21:$G$25, 4, FALSE))+(J422-HLOOKUP($B$419,Input!$D$21:$G$25, 4, FALSE))</f>
        <v>0</v>
      </c>
      <c r="L422" s="61">
        <f>IF($B$418='Contribution Structures'!$H$3,'Contribution Structures'!F5,IF($B$418='Contribution Structures'!$H$4,'Contribution Structures'!F28,IF($B$418='Contribution Structures'!$H$5,'Contribution Structures'!F51,IF($B$418='Contribution Structures'!$H$6,'Contribution Structures'!F74,IF($B$418='Contribution Structures'!$H$7,'Contribution Structures'!F97,IF($B$418='Contribution Structures'!$H$8,'Contribution Structures'!F120,IF($B$418='Contribution Structures'!$H$9,'Contribution Structures'!F143)))))))</f>
        <v>0.03</v>
      </c>
      <c r="M422" s="95">
        <f>Input!$F$25</f>
        <v>0</v>
      </c>
      <c r="N422" s="84">
        <f>(L422*HLOOKUP($B$419,Input!$D$21:$G$25, 5, FALSE))+(M422-HLOOKUP($B$419,Input!$D$21:$G$25, 5, FALSE))</f>
        <v>0</v>
      </c>
    </row>
    <row r="423" spans="1:14" s="1" customFormat="1" ht="13.5" customHeight="1" x14ac:dyDescent="0.25">
      <c r="A423" s="115">
        <v>3</v>
      </c>
      <c r="B423" s="60" t="s">
        <v>31</v>
      </c>
      <c r="C423" s="61">
        <f>IF($B$418 ='Contribution Structures'!$H$3,'Contribution Structures'!C6,IF($B$418='Contribution Structures'!$H$4,'Contribution Structures'!C29,IF($B$418='Contribution Structures'!$H$5,'Contribution Structures'!C52,IF($B$418='Contribution Structures'!$H$6,'Contribution Structures'!C75,IF($B$418='Contribution Structures'!$H$7,'Contribution Structures'!C98,IF($B$418='Contribution Structures'!$H$8,'Contribution Structures'!C121,IF($B$418='Contribution Structures'!$H$9,'Contribution Structures'!C144)))))))</f>
        <v>7.4999999999999997E-2</v>
      </c>
      <c r="D423" s="83">
        <f>Input!$F$22</f>
        <v>0</v>
      </c>
      <c r="E423" s="84">
        <f>(C423*HLOOKUP($B$419,Input!$D$21:$G$25, 2, FALSE))+(D423-HLOOKUP($B$419,Input!$D$21:$G$25, 2, FALSE))</f>
        <v>0</v>
      </c>
      <c r="F423" s="61">
        <f>IF($B$418='Contribution Structures'!$H$3,'Contribution Structures'!D6,IF($B$418='Contribution Structures'!$H$4,'Contribution Structures'!D29,IF($B$418='Contribution Structures'!$H$5,'Contribution Structures'!D52,IF($B$418='Contribution Structures'!$H$6,'Contribution Structures'!D75,IF($B$418='Contribution Structures'!$H$7,'Contribution Structures'!D98,IF($B$418='Contribution Structures'!$H$8,'Contribution Structures'!D121,IF($B$418='Contribution Structures'!$H$9,'Contribution Structures'!D144)))))))</f>
        <v>4.4999999999999998E-2</v>
      </c>
      <c r="G423" s="83">
        <f>Input!$F$23</f>
        <v>0</v>
      </c>
      <c r="H423" s="84">
        <f>(F423*HLOOKUP($B$419,Input!$D$21:$G$25, 3, FALSE))+(G423-HLOOKUP($B$419,Input!$D$21:$G$25, 3, FALSE))</f>
        <v>0</v>
      </c>
      <c r="I423" s="61">
        <f>IF($B$418='Contribution Structures'!$H$3,'Contribution Structures'!E6,IF($B$418='Contribution Structures'!$H$4,'Contribution Structures'!E29,IF($B$418='Contribution Structures'!$H$5,'Contribution Structures'!E52,IF($B$418='Contribution Structures'!$H$6,'Contribution Structures'!E75,IF($B$418='Contribution Structures'!$H$7,'Contribution Structures'!E98,IF($B$418='Contribution Structures'!$H$8,'Contribution Structures'!E121,IF($B$418='Contribution Structures'!$H$9,'Contribution Structures'!E144)))))))</f>
        <v>4.4999999999999998E-2</v>
      </c>
      <c r="J423" s="83">
        <f>Input!$F$24</f>
        <v>0</v>
      </c>
      <c r="K423" s="84">
        <f>(I423*HLOOKUP($B$419,Input!$D$21:$G$25, 4, FALSE))+(J423-HLOOKUP($B$419,Input!$D$21:$G$25, 4, FALSE))</f>
        <v>0</v>
      </c>
      <c r="L423" s="61">
        <f>IF($B$418='Contribution Structures'!$H$3,'Contribution Structures'!F6,IF($B$418='Contribution Structures'!$H$4,'Contribution Structures'!F29,IF($B$418='Contribution Structures'!$H$5,'Contribution Structures'!F52,IF($B$418='Contribution Structures'!$H$6,'Contribution Structures'!F75,IF($B$418='Contribution Structures'!$H$7,'Contribution Structures'!F98,IF($B$418='Contribution Structures'!$H$8,'Contribution Structures'!F121,IF($B$418='Contribution Structures'!$H$9,'Contribution Structures'!F144)))))))</f>
        <v>0.04</v>
      </c>
      <c r="M423" s="95">
        <f>Input!$F$25</f>
        <v>0</v>
      </c>
      <c r="N423" s="84">
        <f>(L423*HLOOKUP($B$419,Input!$D$21:$G$25, 5, FALSE))+(M423-HLOOKUP($B$419,Input!$D$21:$G$25, 5, FALSE))</f>
        <v>0</v>
      </c>
    </row>
    <row r="424" spans="1:14" s="1" customFormat="1" x14ac:dyDescent="0.25">
      <c r="A424" s="115">
        <v>4</v>
      </c>
      <c r="B424" s="60" t="s">
        <v>32</v>
      </c>
      <c r="C424" s="61">
        <f>IF($B$418 ='Contribution Structures'!$H$3,'Contribution Structures'!C7,IF($B$418='Contribution Structures'!$H$4,'Contribution Structures'!C30,IF($B$418='Contribution Structures'!$H$5,'Contribution Structures'!C53,IF($B$418='Contribution Structures'!$H$6,'Contribution Structures'!C76,IF($B$418='Contribution Structures'!$H$7,'Contribution Structures'!C99,IF($B$418='Contribution Structures'!$H$8,'Contribution Structures'!C122,IF($B$418='Contribution Structures'!$H$9,'Contribution Structures'!C145)))))))</f>
        <v>0.1</v>
      </c>
      <c r="D424" s="83">
        <f>Input!$F$22</f>
        <v>0</v>
      </c>
      <c r="E424" s="84">
        <f>(C424*HLOOKUP($B$419,Input!$D$21:$G$25, 2, FALSE))+(D424-HLOOKUP($B$419,Input!$D$21:$G$25, 2, FALSE))</f>
        <v>0</v>
      </c>
      <c r="F424" s="61">
        <f>IF($B$418='Contribution Structures'!$H$3,'Contribution Structures'!D7,IF($B$418='Contribution Structures'!$H$4,'Contribution Structures'!D30,IF($B$418='Contribution Structures'!$H$5,'Contribution Structures'!D53,IF($B$418='Contribution Structures'!$H$6,'Contribution Structures'!D76,IF($B$418='Contribution Structures'!$H$7,'Contribution Structures'!D99,IF($B$418='Contribution Structures'!$H$8,'Contribution Structures'!D122,IF($B$418='Contribution Structures'!$H$9,'Contribution Structures'!D145)))))))</f>
        <v>0.06</v>
      </c>
      <c r="G424" s="83">
        <f>Input!$F$23</f>
        <v>0</v>
      </c>
      <c r="H424" s="84">
        <f>(F424*HLOOKUP($B$419,Input!$D$21:$G$25, 3, FALSE))+(G424-HLOOKUP($B$419,Input!$D$21:$G$25, 3, FALSE))</f>
        <v>0</v>
      </c>
      <c r="I424" s="61">
        <f>IF($B$418='Contribution Structures'!$H$3,'Contribution Structures'!E7,IF($B$418='Contribution Structures'!$H$4,'Contribution Structures'!E30,IF($B$418='Contribution Structures'!$H$5,'Contribution Structures'!E53,IF($B$418='Contribution Structures'!$H$6,'Contribution Structures'!E76,IF($B$418='Contribution Structures'!$H$7,'Contribution Structures'!E99,IF($B$418='Contribution Structures'!$H$8,'Contribution Structures'!E122,IF($B$418='Contribution Structures'!$H$9,'Contribution Structures'!E145)))))))</f>
        <v>0.06</v>
      </c>
      <c r="J424" s="83">
        <f>Input!$F$24</f>
        <v>0</v>
      </c>
      <c r="K424" s="84">
        <f>(I424*HLOOKUP($B$419,Input!$D$21:$G$25, 4, FALSE))+(J424-HLOOKUP($B$419,Input!$D$21:$G$25, 4, FALSE))</f>
        <v>0</v>
      </c>
      <c r="L424" s="61">
        <f>IF($B$418='Contribution Structures'!$H$3,'Contribution Structures'!F7,IF($B$418='Contribution Structures'!$H$4,'Contribution Structures'!F30,IF($B$418='Contribution Structures'!$H$5,'Contribution Structures'!F53,IF($B$418='Contribution Structures'!$H$6,'Contribution Structures'!F76,IF($B$418='Contribution Structures'!$H$7,'Contribution Structures'!F99,IF($B$418='Contribution Structures'!$H$8,'Contribution Structures'!F122,IF($B$418='Contribution Structures'!$H$9,'Contribution Structures'!F145)))))))</f>
        <v>0.05</v>
      </c>
      <c r="M424" s="95">
        <f>Input!$F$25</f>
        <v>0</v>
      </c>
      <c r="N424" s="84">
        <f>(L424*HLOOKUP($B$419,Input!$D$21:$G$25, 5, FALSE))+(M424-HLOOKUP($B$419,Input!$D$21:$G$25, 5, FALSE))</f>
        <v>0</v>
      </c>
    </row>
    <row r="425" spans="1:14" s="1" customFormat="1" ht="13.5" customHeight="1" x14ac:dyDescent="0.25">
      <c r="A425" s="115">
        <v>5</v>
      </c>
      <c r="B425" s="60" t="s">
        <v>33</v>
      </c>
      <c r="C425" s="61">
        <f>IF($B$418 ='Contribution Structures'!$H$3,'Contribution Structures'!C8,IF($B$418='Contribution Structures'!$H$4,'Contribution Structures'!C31,IF($B$418='Contribution Structures'!$H$5,'Contribution Structures'!C54,IF($B$418='Contribution Structures'!$H$6,'Contribution Structures'!C77,IF($B$418='Contribution Structures'!$H$7,'Contribution Structures'!C100,IF($B$418='Contribution Structures'!$H$8,'Contribution Structures'!C123,IF($B$418='Contribution Structures'!$H$9,'Contribution Structures'!C146)))))))</f>
        <v>0.11</v>
      </c>
      <c r="D425" s="83">
        <f>Input!$F$22</f>
        <v>0</v>
      </c>
      <c r="E425" s="84">
        <f>(C425*HLOOKUP($B$419,Input!$D$21:$G$25, 2, FALSE))+(D425-HLOOKUP($B$419,Input!$D$21:$G$25, 2, FALSE))</f>
        <v>0</v>
      </c>
      <c r="F425" s="61">
        <f>IF($B$418='Contribution Structures'!$H$3,'Contribution Structures'!D8,IF($B$418='Contribution Structures'!$H$4,'Contribution Structures'!D31,IF($B$418='Contribution Structures'!$H$5,'Contribution Structures'!D54,IF($B$418='Contribution Structures'!$H$6,'Contribution Structures'!D77,IF($B$418='Contribution Structures'!$H$7,'Contribution Structures'!D100,IF($B$418='Contribution Structures'!$H$8,'Contribution Structures'!D123,IF($B$418='Contribution Structures'!$H$9,'Contribution Structures'!D146)))))))</f>
        <v>7.0000000000000007E-2</v>
      </c>
      <c r="G425" s="83">
        <f>Input!$F$23</f>
        <v>0</v>
      </c>
      <c r="H425" s="84">
        <f>(F425*HLOOKUP($B$419,Input!$D$21:$G$25, 3, FALSE))+(G425-HLOOKUP($B$419,Input!$D$21:$G$25, 3, FALSE))</f>
        <v>0</v>
      </c>
      <c r="I425" s="61">
        <f>IF($B$418='Contribution Structures'!$H$3,'Contribution Structures'!E8,IF($B$418='Contribution Structures'!$H$4,'Contribution Structures'!E31,IF($B$418='Contribution Structures'!$H$5,'Contribution Structures'!E54,IF($B$418='Contribution Structures'!$H$6,'Contribution Structures'!E77,IF($B$418='Contribution Structures'!$H$7,'Contribution Structures'!E100,IF($B$418='Contribution Structures'!$H$8,'Contribution Structures'!E123,IF($B$418='Contribution Structures'!$H$9,'Contribution Structures'!E146)))))))</f>
        <v>7.0000000000000007E-2</v>
      </c>
      <c r="J425" s="83">
        <f>Input!$F$24</f>
        <v>0</v>
      </c>
      <c r="K425" s="84">
        <f>(I425*HLOOKUP($B$419,Input!$D$21:$G$25, 4, FALSE))+(J425-HLOOKUP($B$419,Input!$D$21:$G$25, 4, FALSE))</f>
        <v>0</v>
      </c>
      <c r="L425" s="61">
        <f>IF($B$418='Contribution Structures'!$H$3,'Contribution Structures'!F8,IF($B$418='Contribution Structures'!$H$4,'Contribution Structures'!F31,IF($B$418='Contribution Structures'!$H$5,'Contribution Structures'!F54,IF($B$418='Contribution Structures'!$H$6,'Contribution Structures'!F77,IF($B$418='Contribution Structures'!$H$7,'Contribution Structures'!F100,IF($B$418='Contribution Structures'!$H$8,'Contribution Structures'!F123,IF($B$418='Contribution Structures'!$H$9,'Contribution Structures'!F146)))))))</f>
        <v>0.06</v>
      </c>
      <c r="M425" s="95">
        <f>Input!$F$25</f>
        <v>0</v>
      </c>
      <c r="N425" s="84">
        <f>(L425*HLOOKUP($B$419,Input!$D$21:$G$25, 5, FALSE))+(M425-HLOOKUP($B$419,Input!$D$21:$G$25, 5, FALSE))</f>
        <v>0</v>
      </c>
    </row>
    <row r="426" spans="1:14" s="1" customFormat="1" ht="13.5" customHeight="1" x14ac:dyDescent="0.25">
      <c r="A426" s="115">
        <v>6</v>
      </c>
      <c r="B426" s="60" t="s">
        <v>34</v>
      </c>
      <c r="C426" s="61">
        <f>IF($B$418 ='Contribution Structures'!$H$3,'Contribution Structures'!C9,IF($B$418='Contribution Structures'!$H$4,'Contribution Structures'!C32,IF($B$418='Contribution Structures'!$H$5,'Contribution Structures'!C55,IF($B$418='Contribution Structures'!$H$6,'Contribution Structures'!C78,IF($B$418='Contribution Structures'!$H$7,'Contribution Structures'!C101,IF($B$418='Contribution Structures'!$H$8,'Contribution Structures'!C124,IF($B$418='Contribution Structures'!$H$9,'Contribution Structures'!C147)))))))</f>
        <v>0.12</v>
      </c>
      <c r="D426" s="83">
        <f>Input!$F$22</f>
        <v>0</v>
      </c>
      <c r="E426" s="84">
        <f>(C426*HLOOKUP($B$419,Input!$D$21:$G$25, 2, FALSE))+(D426-HLOOKUP($B$419,Input!$D$21:$G$25, 2, FALSE))</f>
        <v>0</v>
      </c>
      <c r="F426" s="61">
        <f>IF($B$418='Contribution Structures'!$H$3,'Contribution Structures'!D9,IF($B$418='Contribution Structures'!$H$4,'Contribution Structures'!D32,IF($B$418='Contribution Structures'!$H$5,'Contribution Structures'!D55,IF($B$418='Contribution Structures'!$H$6,'Contribution Structures'!D78,IF($B$418='Contribution Structures'!$H$7,'Contribution Structures'!D101,IF($B$418='Contribution Structures'!$H$8,'Contribution Structures'!D124,IF($B$418='Contribution Structures'!$H$9,'Contribution Structures'!D147)))))))</f>
        <v>0.08</v>
      </c>
      <c r="G426" s="83">
        <f>Input!$F$23</f>
        <v>0</v>
      </c>
      <c r="H426" s="84">
        <f>(F426*HLOOKUP($B$419,Input!$D$21:$G$25, 3, FALSE))+(G426-HLOOKUP($B$419,Input!$D$21:$G$25, 3, FALSE))</f>
        <v>0</v>
      </c>
      <c r="I426" s="61">
        <f>IF($B$418='Contribution Structures'!$H$3,'Contribution Structures'!E9,IF($B$418='Contribution Structures'!$H$4,'Contribution Structures'!E32,IF($B$418='Contribution Structures'!$H$5,'Contribution Structures'!E55,IF($B$418='Contribution Structures'!$H$6,'Contribution Structures'!E78,IF($B$418='Contribution Structures'!$H$7,'Contribution Structures'!E101,IF($B$418='Contribution Structures'!$H$8,'Contribution Structures'!E124,IF($B$418='Contribution Structures'!$H$9,'Contribution Structures'!E147)))))))</f>
        <v>0.08</v>
      </c>
      <c r="J426" s="83">
        <f>Input!$F$24</f>
        <v>0</v>
      </c>
      <c r="K426" s="84">
        <f>(I426*HLOOKUP($B$419,Input!$D$21:$G$25, 4, FALSE))+(J426-HLOOKUP($B$419,Input!$D$21:$G$25, 4, FALSE))</f>
        <v>0</v>
      </c>
      <c r="L426" s="61">
        <f>IF($B$418='Contribution Structures'!$H$3,'Contribution Structures'!F9,IF($B$418='Contribution Structures'!$H$4,'Contribution Structures'!F32,IF($B$418='Contribution Structures'!$H$5,'Contribution Structures'!F55,IF($B$418='Contribution Structures'!$H$6,'Contribution Structures'!F78,IF($B$418='Contribution Structures'!$H$7,'Contribution Structures'!F101,IF($B$418='Contribution Structures'!$H$8,'Contribution Structures'!F124,IF($B$418='Contribution Structures'!$H$9,'Contribution Structures'!F147)))))))</f>
        <v>7.0000000000000007E-2</v>
      </c>
      <c r="M426" s="95">
        <f>Input!$F$25</f>
        <v>0</v>
      </c>
      <c r="N426" s="84">
        <f>(L426*HLOOKUP($B$419,Input!$D$21:$G$25, 5, FALSE))+(M426-HLOOKUP($B$419,Input!$D$21:$G$25, 5, FALSE))</f>
        <v>0</v>
      </c>
    </row>
    <row r="427" spans="1:14" s="1" customFormat="1" ht="13.5" customHeight="1" x14ac:dyDescent="0.25">
      <c r="A427" s="115">
        <v>7</v>
      </c>
      <c r="B427" s="60" t="s">
        <v>35</v>
      </c>
      <c r="C427" s="61">
        <f>IF($B$418 ='Contribution Structures'!$H$3,'Contribution Structures'!C10,IF($B$418='Contribution Structures'!$H$4,'Contribution Structures'!C33,IF($B$418='Contribution Structures'!$H$5,'Contribution Structures'!C56,IF($B$418='Contribution Structures'!$H$6,'Contribution Structures'!C79,IF($B$418='Contribution Structures'!$H$7,'Contribution Structures'!C102,IF($B$418='Contribution Structures'!$H$8,'Contribution Structures'!C125,IF($B$418='Contribution Structures'!$H$9,'Contribution Structures'!C148)))))))</f>
        <v>0.14000000000000001</v>
      </c>
      <c r="D427" s="83">
        <f>Input!$F$22</f>
        <v>0</v>
      </c>
      <c r="E427" s="84">
        <f>(C427*HLOOKUP($B$419,Input!$D$21:$G$25, 2, FALSE))+(D427-HLOOKUP($B$419,Input!$D$21:$G$25, 2, FALSE))</f>
        <v>0</v>
      </c>
      <c r="F427" s="61">
        <f>IF($B$418='Contribution Structures'!$H$3,'Contribution Structures'!D10,IF($B$418='Contribution Structures'!$H$4,'Contribution Structures'!D33,IF($B$418='Contribution Structures'!$H$5,'Contribution Structures'!D56,IF($B$418='Contribution Structures'!$H$6,'Contribution Structures'!D79,IF($B$418='Contribution Structures'!$H$7,'Contribution Structures'!D102,IF($B$418='Contribution Structures'!$H$8,'Contribution Structures'!D125,IF($B$418='Contribution Structures'!$H$9,'Contribution Structures'!D148)))))))</f>
        <v>0.1</v>
      </c>
      <c r="G427" s="83">
        <f>Input!$F$23</f>
        <v>0</v>
      </c>
      <c r="H427" s="84">
        <f>(F427*HLOOKUP($B$419,Input!$D$21:$G$25, 3, FALSE))+(G427-HLOOKUP($B$419,Input!$D$21:$G$25, 3, FALSE))</f>
        <v>0</v>
      </c>
      <c r="I427" s="61">
        <f>IF($B$418='Contribution Structures'!$H$3,'Contribution Structures'!E10,IF($B$418='Contribution Structures'!$H$4,'Contribution Structures'!E33,IF($B$418='Contribution Structures'!$H$5,'Contribution Structures'!E56,IF($B$418='Contribution Structures'!$H$6,'Contribution Structures'!E79,IF($B$418='Contribution Structures'!$H$7,'Contribution Structures'!E102,IF($B$418='Contribution Structures'!$H$8,'Contribution Structures'!E125,IF($B$418='Contribution Structures'!$H$9,'Contribution Structures'!E148)))))))</f>
        <v>0.1</v>
      </c>
      <c r="J427" s="83">
        <f>Input!$F$24</f>
        <v>0</v>
      </c>
      <c r="K427" s="84">
        <f>(I427*HLOOKUP($B$419,Input!$D$21:$G$25, 4, FALSE))+(J427-HLOOKUP($B$419,Input!$D$21:$G$25, 4, FALSE))</f>
        <v>0</v>
      </c>
      <c r="L427" s="61">
        <f>IF($B$418='Contribution Structures'!$H$3,'Contribution Structures'!F10,IF($B$418='Contribution Structures'!$H$4,'Contribution Structures'!F33,IF($B$418='Contribution Structures'!$H$5,'Contribution Structures'!F56,IF($B$418='Contribution Structures'!$H$6,'Contribution Structures'!F79,IF($B$418='Contribution Structures'!$H$7,'Contribution Structures'!F102,IF($B$418='Contribution Structures'!$H$8,'Contribution Structures'!F125,IF($B$418='Contribution Structures'!$H$9,'Contribution Structures'!F148)))))))</f>
        <v>0.09</v>
      </c>
      <c r="M427" s="95">
        <f>Input!$F$25</f>
        <v>0</v>
      </c>
      <c r="N427" s="84">
        <f>(L427*HLOOKUP($B$419,Input!$D$21:$G$25, 5, FALSE))+(M427-HLOOKUP($B$419,Input!$D$21:$G$25, 5, FALSE))</f>
        <v>0</v>
      </c>
    </row>
    <row r="428" spans="1:14" s="1" customFormat="1" x14ac:dyDescent="0.25">
      <c r="A428" s="115">
        <v>8</v>
      </c>
      <c r="B428" s="60" t="s">
        <v>36</v>
      </c>
      <c r="C428" s="61">
        <f>IF($B$418 ='Contribution Structures'!$H$3,'Contribution Structures'!C11,IF($B$418='Contribution Structures'!$H$4,'Contribution Structures'!C34,IF($B$418='Contribution Structures'!$H$5,'Contribution Structures'!C57,IF($B$418='Contribution Structures'!$H$6,'Contribution Structures'!C80,IF($B$418='Contribution Structures'!$H$7,'Contribution Structures'!C103,IF($B$418='Contribution Structures'!$H$8,'Contribution Structures'!C126,IF($B$418='Contribution Structures'!$H$9,'Contribution Structures'!C149)))))))</f>
        <v>0.2</v>
      </c>
      <c r="D428" s="83">
        <f>Input!$F$22</f>
        <v>0</v>
      </c>
      <c r="E428" s="84">
        <f>(C428*HLOOKUP($B$419,Input!$D$21:$G$25, 2, FALSE))+(D428-HLOOKUP($B$419,Input!$D$21:$G$25, 2, FALSE))</f>
        <v>0</v>
      </c>
      <c r="F428" s="61">
        <f>IF($B$418='Contribution Structures'!$H$3,'Contribution Structures'!D11,IF($B$418='Contribution Structures'!$H$4,'Contribution Structures'!D34,IF($B$418='Contribution Structures'!$H$5,'Contribution Structures'!D57,IF($B$418='Contribution Structures'!$H$6,'Contribution Structures'!D80,IF($B$418='Contribution Structures'!$H$7,'Contribution Structures'!D103,IF($B$418='Contribution Structures'!$H$8,'Contribution Structures'!D126,IF($B$418='Contribution Structures'!$H$9,'Contribution Structures'!D149)))))))</f>
        <v>0.15</v>
      </c>
      <c r="G428" s="83">
        <f>Input!$F$23</f>
        <v>0</v>
      </c>
      <c r="H428" s="84">
        <f>(F428*HLOOKUP($B$419,Input!$D$21:$G$25, 3, FALSE))+(G428-HLOOKUP($B$419,Input!$D$21:$G$25, 3, FALSE))</f>
        <v>0</v>
      </c>
      <c r="I428" s="61">
        <f>IF($B$418='Contribution Structures'!$H$3,'Contribution Structures'!E11,IF($B$418='Contribution Structures'!$H$4,'Contribution Structures'!E34,IF($B$418='Contribution Structures'!$H$5,'Contribution Structures'!E57,IF($B$418='Contribution Structures'!$H$6,'Contribution Structures'!E80,IF($B$418='Contribution Structures'!$H$7,'Contribution Structures'!E103,IF($B$418='Contribution Structures'!$H$8,'Contribution Structures'!E126,IF($B$418='Contribution Structures'!$H$9,'Contribution Structures'!E149)))))))</f>
        <v>0.15</v>
      </c>
      <c r="J428" s="83">
        <f>Input!$F$24</f>
        <v>0</v>
      </c>
      <c r="K428" s="84">
        <f>(I428*HLOOKUP($B$419,Input!$D$21:$G$25, 4, FALSE))+(J428-HLOOKUP($B$419,Input!$D$21:$G$25, 4, FALSE))</f>
        <v>0</v>
      </c>
      <c r="L428" s="61">
        <f>IF($B$418='Contribution Structures'!$H$3,'Contribution Structures'!F11,IF($B$418='Contribution Structures'!$H$4,'Contribution Structures'!F34,IF($B$418='Contribution Structures'!$H$5,'Contribution Structures'!F57,IF($B$418='Contribution Structures'!$H$6,'Contribution Structures'!F80,IF($B$418='Contribution Structures'!$H$7,'Contribution Structures'!F103,IF($B$418='Contribution Structures'!$H$8,'Contribution Structures'!F126,IF($B$418='Contribution Structures'!$H$9,'Contribution Structures'!F149)))))))</f>
        <v>0.12</v>
      </c>
      <c r="M428" s="95">
        <f>Input!$F$25</f>
        <v>0</v>
      </c>
      <c r="N428" s="84">
        <f>(L428*HLOOKUP($B$419,Input!$D$21:$G$25, 5, FALSE))+(M428-HLOOKUP($B$419,Input!$D$21:$G$25, 5, FALSE))</f>
        <v>0</v>
      </c>
    </row>
    <row r="429" spans="1:14" s="1" customFormat="1" x14ac:dyDescent="0.25">
      <c r="A429" s="115">
        <v>9</v>
      </c>
      <c r="B429" s="60" t="s">
        <v>37</v>
      </c>
      <c r="C429" s="61">
        <f>IF($B$418 ='Contribution Structures'!$H$3,'Contribution Structures'!C12,IF($B$418='Contribution Structures'!$H$4,'Contribution Structures'!C35,IF($B$418='Contribution Structures'!$H$5,'Contribution Structures'!C58,IF($B$418='Contribution Structures'!$H$6,'Contribution Structures'!C81,IF($B$418='Contribution Structures'!$H$7,'Contribution Structures'!C104,IF($B$418='Contribution Structures'!$H$8,'Contribution Structures'!C127,IF($B$418='Contribution Structures'!$H$9,'Contribution Structures'!C150)))))))</f>
        <v>0.23</v>
      </c>
      <c r="D429" s="83">
        <f>Input!$F$22</f>
        <v>0</v>
      </c>
      <c r="E429" s="84">
        <f>(C429*HLOOKUP($B$419,Input!$D$21:$G$25, 2, FALSE))+(D429-HLOOKUP($B$419,Input!$D$21:$G$25, 2, FALSE))</f>
        <v>0</v>
      </c>
      <c r="F429" s="61">
        <f>IF($B$418='Contribution Structures'!$H$3,'Contribution Structures'!D12,IF($B$418='Contribution Structures'!$H$4,'Contribution Structures'!D35,IF($B$418='Contribution Structures'!$H$5,'Contribution Structures'!D58,IF($B$418='Contribution Structures'!$H$6,'Contribution Structures'!D81,IF($B$418='Contribution Structures'!$H$7,'Contribution Structures'!D104,IF($B$418='Contribution Structures'!$H$8,'Contribution Structures'!D127,IF($B$418='Contribution Structures'!$H$9,'Contribution Structures'!D150)))))))</f>
        <v>0.17</v>
      </c>
      <c r="G429" s="83">
        <f>Input!$F$23</f>
        <v>0</v>
      </c>
      <c r="H429" s="84">
        <f>(F429*HLOOKUP($B$419,Input!$D$21:$G$25, 3, FALSE))+(G429-HLOOKUP($B$419,Input!$D$21:$G$25, 3, FALSE))</f>
        <v>0</v>
      </c>
      <c r="I429" s="61">
        <f>IF($B$418='Contribution Structures'!$H$3,'Contribution Structures'!E12,IF($B$418='Contribution Structures'!$H$4,'Contribution Structures'!E35,IF($B$418='Contribution Structures'!$H$5,'Contribution Structures'!E58,IF($B$418='Contribution Structures'!$H$6,'Contribution Structures'!E81,IF($B$418='Contribution Structures'!$H$7,'Contribution Structures'!E104,IF($B$418='Contribution Structures'!$H$8,'Contribution Structures'!E127,IF($B$418='Contribution Structures'!$H$9,'Contribution Structures'!E150)))))))</f>
        <v>0.17</v>
      </c>
      <c r="J429" s="83">
        <f>Input!$F$24</f>
        <v>0</v>
      </c>
      <c r="K429" s="84">
        <f>(I429*HLOOKUP($B$419,Input!$D$21:$G$25, 4, FALSE))+(J429-HLOOKUP($B$419,Input!$D$21:$G$25, 4, FALSE))</f>
        <v>0</v>
      </c>
      <c r="L429" s="61">
        <f>IF($B$418='Contribution Structures'!$H$3,'Contribution Structures'!F12,IF($B$418='Contribution Structures'!$H$4,'Contribution Structures'!F35,IF($B$418='Contribution Structures'!$H$5,'Contribution Structures'!F58,IF($B$418='Contribution Structures'!$H$6,'Contribution Structures'!F81,IF($B$418='Contribution Structures'!$H$7,'Contribution Structures'!F104,IF($B$418='Contribution Structures'!$H$8,'Contribution Structures'!F127,IF($B$418='Contribution Structures'!$H$9,'Contribution Structures'!F150)))))))</f>
        <v>0.14000000000000001</v>
      </c>
      <c r="M429" s="95">
        <f>Input!$F$25</f>
        <v>0</v>
      </c>
      <c r="N429" s="84">
        <f>(L429*HLOOKUP($B$419,Input!$D$21:$G$25, 5, FALSE))+(M429-HLOOKUP($B$419,Input!$D$21:$G$25, 5, FALSE))</f>
        <v>0</v>
      </c>
    </row>
    <row r="430" spans="1:14" s="1" customFormat="1" x14ac:dyDescent="0.25">
      <c r="A430" s="115">
        <v>10</v>
      </c>
      <c r="B430" s="60" t="s">
        <v>38</v>
      </c>
      <c r="C430" s="61">
        <f>IF($B$418 ='Contribution Structures'!$H$3,'Contribution Structures'!C13,IF($B$418='Contribution Structures'!$H$4,'Contribution Structures'!C36,IF($B$418='Contribution Structures'!$H$5,'Contribution Structures'!C59,IF($B$418='Contribution Structures'!$H$6,'Contribution Structures'!C82,IF($B$418='Contribution Structures'!$H$7,'Contribution Structures'!C105,IF($B$418='Contribution Structures'!$H$8,'Contribution Structures'!C128,IF($B$418='Contribution Structures'!$H$9,'Contribution Structures'!C151)))))))</f>
        <v>0.27</v>
      </c>
      <c r="D430" s="83">
        <f>Input!$F$22</f>
        <v>0</v>
      </c>
      <c r="E430" s="84">
        <f>(C430*HLOOKUP($B$419,Input!$D$21:$G$25, 2, FALSE))+(D430-HLOOKUP($B$419,Input!$D$21:$G$25, 2, FALSE))</f>
        <v>0</v>
      </c>
      <c r="F430" s="61">
        <f>IF($B$418='Contribution Structures'!$H$3,'Contribution Structures'!D13,IF($B$418='Contribution Structures'!$H$4,'Contribution Structures'!D36,IF($B$418='Contribution Structures'!$H$5,'Contribution Structures'!D59,IF($B$418='Contribution Structures'!$H$6,'Contribution Structures'!D82,IF($B$418='Contribution Structures'!$H$7,'Contribution Structures'!D105,IF($B$418='Contribution Structures'!$H$8,'Contribution Structures'!D128,IF($B$418='Contribution Structures'!$H$9,'Contribution Structures'!D151)))))))</f>
        <v>0.21</v>
      </c>
      <c r="G430" s="83">
        <f>Input!$F$23</f>
        <v>0</v>
      </c>
      <c r="H430" s="84">
        <f>(F430*HLOOKUP($B$419,Input!$D$21:$G$25, 3, FALSE))+(G430-HLOOKUP($B$419,Input!$D$21:$G$25, 3, FALSE))</f>
        <v>0</v>
      </c>
      <c r="I430" s="61">
        <f>IF($B$418='Contribution Structures'!$H$3,'Contribution Structures'!E13,IF($B$418='Contribution Structures'!$H$4,'Contribution Structures'!E36,IF($B$418='Contribution Structures'!$H$5,'Contribution Structures'!E59,IF($B$418='Contribution Structures'!$H$6,'Contribution Structures'!E82,IF($B$418='Contribution Structures'!$H$7,'Contribution Structures'!E105,IF($B$418='Contribution Structures'!$H$8,'Contribution Structures'!E128,IF($B$418='Contribution Structures'!$H$9,'Contribution Structures'!E151)))))))</f>
        <v>0.21</v>
      </c>
      <c r="J430" s="83">
        <f>Input!$F$24</f>
        <v>0</v>
      </c>
      <c r="K430" s="84">
        <f>(I430*HLOOKUP($B$419,Input!$D$21:$G$25, 4, FALSE))+(J430-HLOOKUP($B$419,Input!$D$21:$G$25, 4, FALSE))</f>
        <v>0</v>
      </c>
      <c r="L430" s="61">
        <f>IF($B$418='Contribution Structures'!$H$3,'Contribution Structures'!F13,IF($B$418='Contribution Structures'!$H$4,'Contribution Structures'!F36,IF($B$418='Contribution Structures'!$H$5,'Contribution Structures'!F59,IF($B$418='Contribution Structures'!$H$6,'Contribution Structures'!F82,IF($B$418='Contribution Structures'!$H$7,'Contribution Structures'!F105,IF($B$418='Contribution Structures'!$H$8,'Contribution Structures'!F128,IF($B$418='Contribution Structures'!$H$9,'Contribution Structures'!F151)))))))</f>
        <v>0.17</v>
      </c>
      <c r="M430" s="95">
        <f>Input!$F$25</f>
        <v>0</v>
      </c>
      <c r="N430" s="84">
        <f>(L430*HLOOKUP($B$419,Input!$D$21:$G$25, 5, FALSE))+(M430-HLOOKUP($B$419,Input!$D$21:$G$25, 5, FALSE))</f>
        <v>0</v>
      </c>
    </row>
    <row r="431" spans="1:14" s="1" customFormat="1" x14ac:dyDescent="0.25">
      <c r="A431" s="115">
        <v>11</v>
      </c>
      <c r="B431" s="60" t="s">
        <v>39</v>
      </c>
      <c r="C431" s="61">
        <f>IF($B$418 ='Contribution Structures'!$H$3,'Contribution Structures'!C14,IF($B$418='Contribution Structures'!$H$4,'Contribution Structures'!C37,IF($B$418='Contribution Structures'!$H$5,'Contribution Structures'!C60,IF($B$418='Contribution Structures'!$H$6,'Contribution Structures'!C83,IF($B$418='Contribution Structures'!$H$7,'Contribution Structures'!C106,IF($B$418='Contribution Structures'!$H$8,'Contribution Structures'!C129,IF($B$418='Contribution Structures'!$H$9,'Contribution Structures'!C152)))))))</f>
        <v>0.28999999999999998</v>
      </c>
      <c r="D431" s="83">
        <f>Input!$F$22</f>
        <v>0</v>
      </c>
      <c r="E431" s="84">
        <f>(C431*HLOOKUP($B$419,Input!$D$21:$G$25, 2, FALSE))+(D431-HLOOKUP($B$419,Input!$D$21:$G$25, 2, FALSE))</f>
        <v>0</v>
      </c>
      <c r="F431" s="61">
        <f>IF($B$418='Contribution Structures'!$H$3,'Contribution Structures'!D14,IF($B$418='Contribution Structures'!$H$4,'Contribution Structures'!D37,IF($B$418='Contribution Structures'!$H$5,'Contribution Structures'!D60,IF($B$418='Contribution Structures'!$H$6,'Contribution Structures'!D83,IF($B$418='Contribution Structures'!$H$7,'Contribution Structures'!D106,IF($B$418='Contribution Structures'!$H$8,'Contribution Structures'!D129,IF($B$418='Contribution Structures'!$H$9,'Contribution Structures'!D152)))))))</f>
        <v>0.23</v>
      </c>
      <c r="G431" s="83">
        <f>Input!$F$23</f>
        <v>0</v>
      </c>
      <c r="H431" s="84">
        <f>(F431*HLOOKUP($B$419,Input!$D$21:$G$25, 3, FALSE))+(G431-HLOOKUP($B$419,Input!$D$21:$G$25, 3, FALSE))</f>
        <v>0</v>
      </c>
      <c r="I431" s="61">
        <f>IF($B$418='Contribution Structures'!$H$3,'Contribution Structures'!E14,IF($B$418='Contribution Structures'!$H$4,'Contribution Structures'!E37,IF($B$418='Contribution Structures'!$H$5,'Contribution Structures'!E60,IF($B$418='Contribution Structures'!$H$6,'Contribution Structures'!E83,IF($B$418='Contribution Structures'!$H$7,'Contribution Structures'!E106,IF($B$418='Contribution Structures'!$H$8,'Contribution Structures'!E129,IF($B$418='Contribution Structures'!$H$9,'Contribution Structures'!E152)))))))</f>
        <v>0.23</v>
      </c>
      <c r="J431" s="83">
        <f>Input!$F$24</f>
        <v>0</v>
      </c>
      <c r="K431" s="84">
        <f>(I431*HLOOKUP($B$419,Input!$D$21:$G$25, 4, FALSE))+(J431-HLOOKUP($B$419,Input!$D$21:$G$25, 4, FALSE))</f>
        <v>0</v>
      </c>
      <c r="L431" s="61">
        <f>IF($B$418='Contribution Structures'!$H$3,'Contribution Structures'!F14,IF($B$418='Contribution Structures'!$H$4,'Contribution Structures'!F37,IF($B$418='Contribution Structures'!$H$5,'Contribution Structures'!F60,IF($B$418='Contribution Structures'!$H$6,'Contribution Structures'!F83,IF($B$418='Contribution Structures'!$H$7,'Contribution Structures'!F106,IF($B$418='Contribution Structures'!$H$8,'Contribution Structures'!F129,IF($B$418='Contribution Structures'!$H$9,'Contribution Structures'!F152)))))))</f>
        <v>0.19</v>
      </c>
      <c r="M431" s="95">
        <f>Input!$F$25</f>
        <v>0</v>
      </c>
      <c r="N431" s="84">
        <f>(L431*HLOOKUP($B$419,Input!$D$21:$G$25, 5, FALSE))+(M431-HLOOKUP($B$419,Input!$D$21:$G$25, 5, FALSE))</f>
        <v>0</v>
      </c>
    </row>
    <row r="432" spans="1:14" s="1" customFormat="1" x14ac:dyDescent="0.25">
      <c r="A432" s="115">
        <v>12</v>
      </c>
      <c r="B432" s="60" t="s">
        <v>40</v>
      </c>
      <c r="C432" s="61">
        <f>IF($B$418 ='Contribution Structures'!$H$3,'Contribution Structures'!C15,IF($B$418='Contribution Structures'!$H$4,'Contribution Structures'!C38,IF($B$418='Contribution Structures'!$H$5,'Contribution Structures'!C61,IF($B$418='Contribution Structures'!$H$6,'Contribution Structures'!C84,IF($B$418='Contribution Structures'!$H$7,'Contribution Structures'!C107,IF($B$418='Contribution Structures'!$H$8,'Contribution Structures'!C130,IF($B$418='Contribution Structures'!$H$9,'Contribution Structures'!C153)))))))</f>
        <v>0.32</v>
      </c>
      <c r="D432" s="83">
        <f>Input!$F$22</f>
        <v>0</v>
      </c>
      <c r="E432" s="84">
        <f>(C432*HLOOKUP($B$419,Input!$D$21:$G$25, 2, FALSE))+(D432-HLOOKUP($B$419,Input!$D$21:$G$25, 2, FALSE))</f>
        <v>0</v>
      </c>
      <c r="F432" s="61">
        <f>IF($B$418='Contribution Structures'!$H$3,'Contribution Structures'!D15,IF($B$418='Contribution Structures'!$H$4,'Contribution Structures'!D38,IF($B$418='Contribution Structures'!$H$5,'Contribution Structures'!D61,IF($B$418='Contribution Structures'!$H$6,'Contribution Structures'!D84,IF($B$418='Contribution Structures'!$H$7,'Contribution Structures'!D107,IF($B$418='Contribution Structures'!$H$8,'Contribution Structures'!D130,IF($B$418='Contribution Structures'!$H$9,'Contribution Structures'!D153)))))))</f>
        <v>0.26</v>
      </c>
      <c r="G432" s="83">
        <f>Input!$F$23</f>
        <v>0</v>
      </c>
      <c r="H432" s="84">
        <f>(F432*HLOOKUP($B$419,Input!$D$21:$G$25, 3, FALSE))+(G432-HLOOKUP($B$419,Input!$D$21:$G$25, 3, FALSE))</f>
        <v>0</v>
      </c>
      <c r="I432" s="61">
        <f>IF($B$418='Contribution Structures'!$H$3,'Contribution Structures'!E15,IF($B$418='Contribution Structures'!$H$4,'Contribution Structures'!E38,IF($B$418='Contribution Structures'!$H$5,'Contribution Structures'!E61,IF($B$418='Contribution Structures'!$H$6,'Contribution Structures'!E84,IF($B$418='Contribution Structures'!$H$7,'Contribution Structures'!E107,IF($B$418='Contribution Structures'!$H$8,'Contribution Structures'!E130,IF($B$418='Contribution Structures'!$H$9,'Contribution Structures'!E153)))))))</f>
        <v>0.26</v>
      </c>
      <c r="J432" s="83">
        <f>Input!$F$24</f>
        <v>0</v>
      </c>
      <c r="K432" s="84">
        <f>(I432*HLOOKUP($B$419,Input!$D$21:$G$25, 4, FALSE))+(J432-HLOOKUP($B$419,Input!$D$21:$G$25, 4, FALSE))</f>
        <v>0</v>
      </c>
      <c r="L432" s="61">
        <f>IF($B$418='Contribution Structures'!$H$3,'Contribution Structures'!F15,IF($B$418='Contribution Structures'!$H$4,'Contribution Structures'!F38,IF($B$418='Contribution Structures'!$H$5,'Contribution Structures'!F61,IF($B$418='Contribution Structures'!$H$6,'Contribution Structures'!F84,IF($B$418='Contribution Structures'!$H$7,'Contribution Structures'!F107,IF($B$418='Contribution Structures'!$H$8,'Contribution Structures'!F130,IF($B$418='Contribution Structures'!$H$9,'Contribution Structures'!F153)))))))</f>
        <v>0.22</v>
      </c>
      <c r="M432" s="95">
        <f>Input!$F$25</f>
        <v>0</v>
      </c>
      <c r="N432" s="84">
        <f>(L432*HLOOKUP($B$419,Input!$D$21:$G$25, 5, FALSE))+(M432-HLOOKUP($B$419,Input!$D$21:$G$25, 5, FALSE))</f>
        <v>0</v>
      </c>
    </row>
    <row r="433" spans="1:14" s="1" customFormat="1" x14ac:dyDescent="0.25">
      <c r="A433" s="115">
        <v>13</v>
      </c>
      <c r="B433" s="60" t="s">
        <v>41</v>
      </c>
      <c r="C433" s="61">
        <f>IF($B$418 ='Contribution Structures'!$H$3,'Contribution Structures'!C16,IF($B$418='Contribution Structures'!$H$4,'Contribution Structures'!C39,IF($B$418='Contribution Structures'!$H$5,'Contribution Structures'!C62,IF($B$418='Contribution Structures'!$H$6,'Contribution Structures'!C85,IF($B$418='Contribution Structures'!$H$7,'Contribution Structures'!C108,IF($B$418='Contribution Structures'!$H$8,'Contribution Structures'!C131,IF($B$418='Contribution Structures'!$H$9,'Contribution Structures'!C154)))))))</f>
        <v>0.33</v>
      </c>
      <c r="D433" s="83">
        <f>Input!$F$22</f>
        <v>0</v>
      </c>
      <c r="E433" s="84">
        <f>(C433*HLOOKUP($B$419,Input!$D$21:$G$25, 2, FALSE))+(D433-HLOOKUP($B$419,Input!$D$21:$G$25, 2, FALSE))</f>
        <v>0</v>
      </c>
      <c r="F433" s="61">
        <f>IF($B$418='Contribution Structures'!$H$3,'Contribution Structures'!D16,IF($B$418='Contribution Structures'!$H$4,'Contribution Structures'!D39,IF($B$418='Contribution Structures'!$H$5,'Contribution Structures'!D62,IF($B$418='Contribution Structures'!$H$6,'Contribution Structures'!D85,IF($B$418='Contribution Structures'!$H$7,'Contribution Structures'!D108,IF($B$418='Contribution Structures'!$H$8,'Contribution Structures'!D131,IF($B$418='Contribution Structures'!$H$9,'Contribution Structures'!D154)))))))</f>
        <v>0.27</v>
      </c>
      <c r="G433" s="83">
        <f>Input!$F$23</f>
        <v>0</v>
      </c>
      <c r="H433" s="84">
        <f>(F433*HLOOKUP($B$419,Input!$D$21:$G$25, 3, FALSE))+(G433-HLOOKUP($B$419,Input!$D$21:$G$25, 3, FALSE))</f>
        <v>0</v>
      </c>
      <c r="I433" s="61">
        <f>IF($B$418='Contribution Structures'!$H$3,'Contribution Structures'!E16,IF($B$418='Contribution Structures'!$H$4,'Contribution Structures'!E39,IF($B$418='Contribution Structures'!$H$5,'Contribution Structures'!E62,IF($B$418='Contribution Structures'!$H$6,'Contribution Structures'!E85,IF($B$418='Contribution Structures'!$H$7,'Contribution Structures'!E108,IF($B$418='Contribution Structures'!$H$8,'Contribution Structures'!E131,IF($B$418='Contribution Structures'!$H$9,'Contribution Structures'!E154)))))))</f>
        <v>0.27</v>
      </c>
      <c r="J433" s="83">
        <f>Input!$F$24</f>
        <v>0</v>
      </c>
      <c r="K433" s="84">
        <f>(I433*HLOOKUP($B$419,Input!$D$21:$G$25, 4, FALSE))+(J433-HLOOKUP($B$419,Input!$D$21:$G$25, 4, FALSE))</f>
        <v>0</v>
      </c>
      <c r="L433" s="61">
        <f>IF($B$418='Contribution Structures'!$H$3,'Contribution Structures'!F16,IF($B$418='Contribution Structures'!$H$4,'Contribution Structures'!F39,IF($B$418='Contribution Structures'!$H$5,'Contribution Structures'!F62,IF($B$418='Contribution Structures'!$H$6,'Contribution Structures'!F85,IF($B$418='Contribution Structures'!$H$7,'Contribution Structures'!F108,IF($B$418='Contribution Structures'!$H$8,'Contribution Structures'!F131,IF($B$418='Contribution Structures'!$H$9,'Contribution Structures'!F154)))))))</f>
        <v>0.23</v>
      </c>
      <c r="M433" s="95">
        <f>Input!$F$25</f>
        <v>0</v>
      </c>
      <c r="N433" s="84">
        <f>(L433*HLOOKUP($B$419,Input!$D$21:$G$25, 5, FALSE))+(M433-HLOOKUP($B$419,Input!$D$21:$G$25, 5, FALSE))</f>
        <v>0</v>
      </c>
    </row>
    <row r="434" spans="1:14" s="1" customFormat="1" x14ac:dyDescent="0.25">
      <c r="A434" s="115">
        <v>14</v>
      </c>
      <c r="B434" s="60" t="s">
        <v>42</v>
      </c>
      <c r="C434" s="61">
        <f>IF($B$418 ='Contribution Structures'!$H$3,'Contribution Structures'!C17,IF($B$418='Contribution Structures'!$H$4,'Contribution Structures'!C40,IF($B$418='Contribution Structures'!$H$5,'Contribution Structures'!C63,IF($B$418='Contribution Structures'!$H$6,'Contribution Structures'!C86,IF($B$418='Contribution Structures'!$H$7,'Contribution Structures'!C109,IF($B$418='Contribution Structures'!$H$8,'Contribution Structures'!C132,IF($B$418='Contribution Structures'!$H$9,'Contribution Structures'!C155)))))))</f>
        <v>0.34</v>
      </c>
      <c r="D434" s="83">
        <f>Input!$F$22</f>
        <v>0</v>
      </c>
      <c r="E434" s="84">
        <f>(C434*HLOOKUP($B$419,Input!$D$21:$G$25, 2, FALSE))+(D434-HLOOKUP($B$419,Input!$D$21:$G$25, 2, FALSE))</f>
        <v>0</v>
      </c>
      <c r="F434" s="61">
        <f>IF($B$418='Contribution Structures'!$H$3,'Contribution Structures'!D17,IF($B$418='Contribution Structures'!$H$4,'Contribution Structures'!D40,IF($B$418='Contribution Structures'!$H$5,'Contribution Structures'!D63,IF($B$418='Contribution Structures'!$H$6,'Contribution Structures'!D86,IF($B$418='Contribution Structures'!$H$7,'Contribution Structures'!D109,IF($B$418='Contribution Structures'!$H$8,'Contribution Structures'!D132,IF($B$418='Contribution Structures'!$H$9,'Contribution Structures'!D155)))))))</f>
        <v>0.28000000000000003</v>
      </c>
      <c r="G434" s="83">
        <f>Input!$F$23</f>
        <v>0</v>
      </c>
      <c r="H434" s="84">
        <f>(F434*HLOOKUP($B$419,Input!$D$21:$G$25, 3, FALSE))+(G434-HLOOKUP($B$419,Input!$D$21:$G$25, 3, FALSE))</f>
        <v>0</v>
      </c>
      <c r="I434" s="61">
        <f>IF($B$418='Contribution Structures'!$H$3,'Contribution Structures'!E17,IF($B$418='Contribution Structures'!$H$4,'Contribution Structures'!E40,IF($B$418='Contribution Structures'!$H$5,'Contribution Structures'!E63,IF($B$418='Contribution Structures'!$H$6,'Contribution Structures'!E86,IF($B$418='Contribution Structures'!$H$7,'Contribution Structures'!E109,IF($B$418='Contribution Structures'!$H$8,'Contribution Structures'!E132,IF($B$418='Contribution Structures'!$H$9,'Contribution Structures'!E155)))))))</f>
        <v>0.28000000000000003</v>
      </c>
      <c r="J434" s="83">
        <f>Input!$F$24</f>
        <v>0</v>
      </c>
      <c r="K434" s="84">
        <f>(I434*HLOOKUP($B$419,Input!$D$21:$G$25, 4, FALSE))+(J434-HLOOKUP($B$419,Input!$D$21:$G$25, 4, FALSE))</f>
        <v>0</v>
      </c>
      <c r="L434" s="61">
        <f>IF($B$418='Contribution Structures'!$H$3,'Contribution Structures'!F17,IF($B$418='Contribution Structures'!$H$4,'Contribution Structures'!F40,IF($B$418='Contribution Structures'!$H$5,'Contribution Structures'!F63,IF($B$418='Contribution Structures'!$H$6,'Contribution Structures'!F86,IF($B$418='Contribution Structures'!$H$7,'Contribution Structures'!F109,IF($B$418='Contribution Structures'!$H$8,'Contribution Structures'!F132,IF($B$418='Contribution Structures'!$H$9,'Contribution Structures'!F155)))))))</f>
        <v>0.24</v>
      </c>
      <c r="M434" s="95">
        <f>Input!$F$25</f>
        <v>0</v>
      </c>
      <c r="N434" s="84">
        <f>(L434*HLOOKUP($B$419,Input!$D$21:$G$25, 5, FALSE))+(M434-HLOOKUP($B$419,Input!$D$21:$G$25, 5, FALSE))</f>
        <v>0</v>
      </c>
    </row>
    <row r="435" spans="1:14" s="1" customFormat="1" x14ac:dyDescent="0.25">
      <c r="A435" s="115">
        <v>15</v>
      </c>
      <c r="B435" s="60" t="s">
        <v>43</v>
      </c>
      <c r="C435" s="61">
        <f>IF($B$418 ='Contribution Structures'!$H$3,'Contribution Structures'!C18,IF($B$418='Contribution Structures'!$H$4,'Contribution Structures'!C41,IF($B$418='Contribution Structures'!$H$5,'Contribution Structures'!C64,IF($B$418='Contribution Structures'!$H$6,'Contribution Structures'!C87,IF($B$418='Contribution Structures'!$H$7,'Contribution Structures'!C110,IF($B$418='Contribution Structures'!$H$8,'Contribution Structures'!C133,IF($B$418='Contribution Structures'!$H$9,'Contribution Structures'!C156)))))))</f>
        <v>0.34</v>
      </c>
      <c r="D435" s="83">
        <f>Input!$F$22</f>
        <v>0</v>
      </c>
      <c r="E435" s="84">
        <f>(C435*HLOOKUP($B$419,Input!$D$21:$G$25, 2, FALSE))+(D435-HLOOKUP($B$419,Input!$D$21:$G$25, 2, FALSE))</f>
        <v>0</v>
      </c>
      <c r="F435" s="61">
        <f>IF($B$418='Contribution Structures'!$H$3,'Contribution Structures'!D18,IF($B$418='Contribution Structures'!$H$4,'Contribution Structures'!D41,IF($B$418='Contribution Structures'!$H$5,'Contribution Structures'!D64,IF($B$418='Contribution Structures'!$H$6,'Contribution Structures'!D87,IF($B$418='Contribution Structures'!$H$7,'Contribution Structures'!D110,IF($B$418='Contribution Structures'!$H$8,'Contribution Structures'!D133,IF($B$418='Contribution Structures'!$H$9,'Contribution Structures'!D156)))))))</f>
        <v>0.3</v>
      </c>
      <c r="G435" s="83">
        <f>Input!$F$23</f>
        <v>0</v>
      </c>
      <c r="H435" s="84">
        <f>(F435*HLOOKUP($B$419,Input!$D$21:$G$25, 3, FALSE))+(G435-HLOOKUP($B$419,Input!$D$21:$G$25, 3, FALSE))</f>
        <v>0</v>
      </c>
      <c r="I435" s="61">
        <f>IF($B$418='Contribution Structures'!$H$3,'Contribution Structures'!E18,IF($B$418='Contribution Structures'!$H$4,'Contribution Structures'!E41,IF($B$418='Contribution Structures'!$H$5,'Contribution Structures'!E64,IF($B$418='Contribution Structures'!$H$6,'Contribution Structures'!E87,IF($B$418='Contribution Structures'!$H$7,'Contribution Structures'!E110,IF($B$418='Contribution Structures'!$H$8,'Contribution Structures'!E133,IF($B$418='Contribution Structures'!$H$9,'Contribution Structures'!E156)))))))</f>
        <v>0.3</v>
      </c>
      <c r="J435" s="83">
        <f>Input!$F$24</f>
        <v>0</v>
      </c>
      <c r="K435" s="84">
        <f>(I435*HLOOKUP($B$419,Input!$D$21:$G$25, 4, FALSE))+(J435-HLOOKUP($B$419,Input!$D$21:$G$25, 4, FALSE))</f>
        <v>0</v>
      </c>
      <c r="L435" s="61">
        <f>IF($B$418='Contribution Structures'!$H$3,'Contribution Structures'!F18,IF($B$418='Contribution Structures'!$H$4,'Contribution Structures'!F41,IF($B$418='Contribution Structures'!$H$5,'Contribution Structures'!F64,IF($B$418='Contribution Structures'!$H$6,'Contribution Structures'!F87,IF($B$418='Contribution Structures'!$H$7,'Contribution Structures'!F110,IF($B$418='Contribution Structures'!$H$8,'Contribution Structures'!F133,IF($B$418='Contribution Structures'!$H$9,'Contribution Structures'!F156)))))))</f>
        <v>0.26</v>
      </c>
      <c r="M435" s="95">
        <f>Input!$F$25</f>
        <v>0</v>
      </c>
      <c r="N435" s="84">
        <f>(L435*HLOOKUP($B$419,Input!$D$21:$G$25, 5, FALSE))+(M435-HLOOKUP($B$419,Input!$D$21:$G$25, 5, FALSE))</f>
        <v>0</v>
      </c>
    </row>
    <row r="436" spans="1:14" s="1" customFormat="1" x14ac:dyDescent="0.25">
      <c r="A436" s="115">
        <v>16</v>
      </c>
      <c r="B436" s="62" t="s">
        <v>44</v>
      </c>
      <c r="C436" s="61">
        <f>IF($B$418 ='Contribution Structures'!$H$3,'Contribution Structures'!C19,IF($B$418='Contribution Structures'!$H$4,'Contribution Structures'!C42,IF($B$418='Contribution Structures'!$H$5,'Contribution Structures'!C65,IF($B$418='Contribution Structures'!$H$6,'Contribution Structures'!C88,IF($B$418='Contribution Structures'!$H$7,'Contribution Structures'!C111,IF($B$418='Contribution Structures'!$H$8,'Contribution Structures'!C134,IF($B$418='Contribution Structures'!$H$9,'Contribution Structures'!C157)))))))</f>
        <v>0.34</v>
      </c>
      <c r="D436" s="83">
        <f>Input!$F$22</f>
        <v>0</v>
      </c>
      <c r="E436" s="84">
        <f>(C436*HLOOKUP($B$419,Input!$D$21:$G$25, 2, FALSE))+(D436-HLOOKUP($B$419,Input!$D$21:$G$25, 2, FALSE))</f>
        <v>0</v>
      </c>
      <c r="F436" s="61">
        <f>IF($B$418='Contribution Structures'!$H$3,'Contribution Structures'!D19,IF($B$418='Contribution Structures'!$H$4,'Contribution Structures'!D42,IF($B$418='Contribution Structures'!$H$5,'Contribution Structures'!D65,IF($B$418='Contribution Structures'!$H$6,'Contribution Structures'!D88,IF($B$418='Contribution Structures'!$H$7,'Contribution Structures'!D111,IF($B$418='Contribution Structures'!$H$8,'Contribution Structures'!D134,IF($B$418='Contribution Structures'!$H$9,'Contribution Structures'!D157)))))))</f>
        <v>0.3</v>
      </c>
      <c r="G436" s="83">
        <f>Input!$F$23</f>
        <v>0</v>
      </c>
      <c r="H436" s="84">
        <f>(F436*HLOOKUP($B$419,Input!$D$21:$G$25, 3, FALSE))+(G436-HLOOKUP($B$419,Input!$D$21:$G$25, 3, FALSE))</f>
        <v>0</v>
      </c>
      <c r="I436" s="61">
        <f>IF($B$418='Contribution Structures'!$H$3,'Contribution Structures'!E19,IF($B$418='Contribution Structures'!$H$4,'Contribution Structures'!E42,IF($B$418='Contribution Structures'!$H$5,'Contribution Structures'!E65,IF($B$418='Contribution Structures'!$H$6,'Contribution Structures'!E88,IF($B$418='Contribution Structures'!$H$7,'Contribution Structures'!E111,IF($B$418='Contribution Structures'!$H$8,'Contribution Structures'!E134,IF($B$418='Contribution Structures'!$H$9,'Contribution Structures'!E157)))))))</f>
        <v>0.3</v>
      </c>
      <c r="J436" s="83">
        <f>Input!$F$24</f>
        <v>0</v>
      </c>
      <c r="K436" s="84">
        <f>(I436*HLOOKUP($B$419,Input!$D$21:$G$25, 4, FALSE))+(J436-HLOOKUP($B$419,Input!$D$21:$G$25, 4, FALSE))</f>
        <v>0</v>
      </c>
      <c r="L436" s="61">
        <f>IF($B$418='Contribution Structures'!$H$3,'Contribution Structures'!F19,IF($B$418='Contribution Structures'!$H$4,'Contribution Structures'!F42,IF($B$418='Contribution Structures'!$H$5,'Contribution Structures'!F65,IF($B$418='Contribution Structures'!$H$6,'Contribution Structures'!F88,IF($B$418='Contribution Structures'!$H$7,'Contribution Structures'!F111,IF($B$418='Contribution Structures'!$H$8,'Contribution Structures'!F134,IF($B$418='Contribution Structures'!$H$9,'Contribution Structures'!F157)))))))</f>
        <v>0.28000000000000003</v>
      </c>
      <c r="M436" s="95">
        <f>Input!$F$25</f>
        <v>0</v>
      </c>
      <c r="N436" s="84">
        <f>(L436*HLOOKUP($B$419,Input!$D$21:$G$25, 5, FALSE))+(M436-HLOOKUP($B$419,Input!$D$21:$G$25, 5, FALSE))</f>
        <v>0</v>
      </c>
    </row>
    <row r="437" spans="1:14" s="1" customFormat="1" x14ac:dyDescent="0.25">
      <c r="A437" s="115">
        <v>17</v>
      </c>
      <c r="B437" s="60" t="s">
        <v>45</v>
      </c>
      <c r="C437" s="61">
        <f>IF($B$418 ='Contribution Structures'!$H$3,'Contribution Structures'!C20,IF($B$418='Contribution Structures'!$H$4,'Contribution Structures'!C43,IF($B$418='Contribution Structures'!$H$5,'Contribution Structures'!C66,IF($B$418='Contribution Structures'!$H$6,'Contribution Structures'!C89,IF($B$418='Contribution Structures'!$H$7,'Contribution Structures'!C112,IF($B$418='Contribution Structures'!$H$8,'Contribution Structures'!C135,IF($B$418='Contribution Structures'!$H$9,'Contribution Structures'!C158)))))))</f>
        <v>0.35</v>
      </c>
      <c r="D437" s="83">
        <f>Input!$F$22</f>
        <v>0</v>
      </c>
      <c r="E437" s="84">
        <f>(C437*HLOOKUP($B$419,Input!$D$21:$G$25, 2, FALSE))+(D437-HLOOKUP($B$419,Input!$D$21:$G$25, 2, FALSE))</f>
        <v>0</v>
      </c>
      <c r="F437" s="61">
        <f>IF($B$418='Contribution Structures'!$H$3,'Contribution Structures'!D20,IF($B$418='Contribution Structures'!$H$4,'Contribution Structures'!D43,IF($B$418='Contribution Structures'!$H$5,'Contribution Structures'!D66,IF($B$418='Contribution Structures'!$H$6,'Contribution Structures'!D89,IF($B$418='Contribution Structures'!$H$7,'Contribution Structures'!D112,IF($B$418='Contribution Structures'!$H$8,'Contribution Structures'!D135,IF($B$418='Contribution Structures'!$H$9,'Contribution Structures'!D158)))))))</f>
        <v>0.3</v>
      </c>
      <c r="G437" s="83">
        <f>Input!$F$23</f>
        <v>0</v>
      </c>
      <c r="H437" s="84">
        <f>(F437*HLOOKUP($B$419,Input!$D$21:$G$25, 3, FALSE))+(G437-HLOOKUP($B$419,Input!$D$21:$G$25, 3, FALSE))</f>
        <v>0</v>
      </c>
      <c r="I437" s="61">
        <f>IF($B$418='Contribution Structures'!$H$3,'Contribution Structures'!E20,IF($B$418='Contribution Structures'!$H$4,'Contribution Structures'!E43,IF($B$418='Contribution Structures'!$H$5,'Contribution Structures'!E66,IF($B$418='Contribution Structures'!$H$6,'Contribution Structures'!E89,IF($B$418='Contribution Structures'!$H$7,'Contribution Structures'!E112,IF($B$418='Contribution Structures'!$H$8,'Contribution Structures'!E135,IF($B$418='Contribution Structures'!$H$9,'Contribution Structures'!E158)))))))</f>
        <v>0.3</v>
      </c>
      <c r="J437" s="83">
        <f>Input!$F$24</f>
        <v>0</v>
      </c>
      <c r="K437" s="84">
        <f>(I437*HLOOKUP($B$419,Input!$D$21:$G$25, 4, FALSE))+(J437-HLOOKUP($B$419,Input!$D$21:$G$25, 4, FALSE))</f>
        <v>0</v>
      </c>
      <c r="L437" s="61">
        <f>IF($B$418='Contribution Structures'!$H$3,'Contribution Structures'!F20,IF($B$418='Contribution Structures'!$H$4,'Contribution Structures'!F43,IF($B$418='Contribution Structures'!$H$5,'Contribution Structures'!F66,IF($B$418='Contribution Structures'!$H$6,'Contribution Structures'!F89,IF($B$418='Contribution Structures'!$H$7,'Contribution Structures'!F112,IF($B$418='Contribution Structures'!$H$8,'Contribution Structures'!F135,IF($B$418='Contribution Structures'!$H$9,'Contribution Structures'!F158)))))))</f>
        <v>0.28999999999999998</v>
      </c>
      <c r="M437" s="95">
        <f>Input!$F$25</f>
        <v>0</v>
      </c>
      <c r="N437" s="84">
        <f>(L437*HLOOKUP($B$419,Input!$D$21:$G$25, 5, FALSE))+(M437-HLOOKUP($B$419,Input!$D$21:$G$25, 5, FALSE))</f>
        <v>0</v>
      </c>
    </row>
    <row r="438" spans="1:14" s="1" customFormat="1" x14ac:dyDescent="0.25">
      <c r="A438" s="115">
        <v>18</v>
      </c>
      <c r="B438" s="60" t="s">
        <v>46</v>
      </c>
      <c r="C438" s="61">
        <f>IF($B$418 ='Contribution Structures'!$H$3,'Contribution Structures'!C21,IF($B$418='Contribution Structures'!$H$4,'Contribution Structures'!C44,IF($B$418='Contribution Structures'!$H$5,'Contribution Structures'!C67,IF($B$418='Contribution Structures'!$H$6,'Contribution Structures'!C90,IF($B$418='Contribution Structures'!$H$7,'Contribution Structures'!C113,IF($B$418='Contribution Structures'!$H$8,'Contribution Structures'!C136,IF($B$418='Contribution Structures'!$H$9,'Contribution Structures'!C159)))))))</f>
        <v>0.35</v>
      </c>
      <c r="D438" s="83">
        <f>Input!$F$22</f>
        <v>0</v>
      </c>
      <c r="E438" s="84">
        <f>(C438*HLOOKUP($B$419,Input!$D$21:$G$25, 2, FALSE))+(D438-HLOOKUP($B$419,Input!$D$21:$G$25, 2, FALSE))</f>
        <v>0</v>
      </c>
      <c r="F438" s="61">
        <f>IF($B$418='Contribution Structures'!$H$3,'Contribution Structures'!D21,IF($B$418='Contribution Structures'!$H$4,'Contribution Structures'!D44,IF($B$418='Contribution Structures'!$H$5,'Contribution Structures'!D67,IF($B$418='Contribution Structures'!$H$6,'Contribution Structures'!D90,IF($B$418='Contribution Structures'!$H$7,'Contribution Structures'!D113,IF($B$418='Contribution Structures'!$H$8,'Contribution Structures'!D136,IF($B$418='Contribution Structures'!$H$9,'Contribution Structures'!D159)))))))</f>
        <v>0.35</v>
      </c>
      <c r="G438" s="83">
        <f>Input!$F$23</f>
        <v>0</v>
      </c>
      <c r="H438" s="84">
        <f>(F438*HLOOKUP($B$419,Input!$D$21:$G$25, 3, FALSE))+(G438-HLOOKUP($B$419,Input!$D$21:$G$25, 3, FALSE))</f>
        <v>0</v>
      </c>
      <c r="I438" s="61">
        <f>IF($B$418='Contribution Structures'!$H$3,'Contribution Structures'!E21,IF($B$418='Contribution Structures'!$H$4,'Contribution Structures'!E44,IF($B$418='Contribution Structures'!$H$5,'Contribution Structures'!E67,IF($B$418='Contribution Structures'!$H$6,'Contribution Structures'!E90,IF($B$418='Contribution Structures'!$H$7,'Contribution Structures'!E113,IF($B$418='Contribution Structures'!$H$8,'Contribution Structures'!E136,IF($B$418='Contribution Structures'!$H$9,'Contribution Structures'!E159)))))))</f>
        <v>0.35</v>
      </c>
      <c r="J438" s="83">
        <f>Input!$F$24</f>
        <v>0</v>
      </c>
      <c r="K438" s="84">
        <f>(I438*HLOOKUP($B$419,Input!$D$21:$G$25, 4, FALSE))+(J438-HLOOKUP($B$419,Input!$D$21:$G$25, 4, FALSE))</f>
        <v>0</v>
      </c>
      <c r="L438" s="61">
        <f>IF($B$418='Contribution Structures'!$H$3,'Contribution Structures'!F21,IF($B$418='Contribution Structures'!$H$4,'Contribution Structures'!F44,IF($B$418='Contribution Structures'!$H$5,'Contribution Structures'!F67,IF($B$418='Contribution Structures'!$H$6,'Contribution Structures'!F90,IF($B$418='Contribution Structures'!$H$7,'Contribution Structures'!F113,IF($B$418='Contribution Structures'!$H$8,'Contribution Structures'!F136,IF($B$418='Contribution Structures'!$H$9,'Contribution Structures'!F159)))))))</f>
        <v>0.32</v>
      </c>
      <c r="M438" s="95">
        <f>Input!$F$25</f>
        <v>0</v>
      </c>
      <c r="N438" s="84">
        <f>(L438*HLOOKUP($B$419,Input!$D$21:$G$25, 5, FALSE))+(M438-HLOOKUP($B$419,Input!$D$21:$G$25, 5, FALSE))</f>
        <v>0</v>
      </c>
    </row>
    <row r="439" spans="1:14" s="1" customFormat="1" x14ac:dyDescent="0.25">
      <c r="A439" s="115">
        <v>19</v>
      </c>
      <c r="B439" s="60" t="s">
        <v>47</v>
      </c>
      <c r="C439" s="61">
        <f>IF($B$418 ='Contribution Structures'!$H$3,'Contribution Structures'!C22,IF($B$418='Contribution Structures'!$H$4,'Contribution Structures'!C45,IF($B$418='Contribution Structures'!$H$5,'Contribution Structures'!C68,IF($B$418='Contribution Structures'!$H$6,'Contribution Structures'!C91,IF($B$418='Contribution Structures'!$H$7,'Contribution Structures'!C114,IF($B$418='Contribution Structures'!$H$8,'Contribution Structures'!C137,IF($B$418='Contribution Structures'!$H$9,'Contribution Structures'!C160)))))))</f>
        <v>0.35</v>
      </c>
      <c r="D439" s="83">
        <f>Input!$F$22</f>
        <v>0</v>
      </c>
      <c r="E439" s="84">
        <f>(C439*HLOOKUP($B$419,Input!$D$21:$G$25, 2, FALSE))+(D439-HLOOKUP($B$419,Input!$D$21:$G$25, 2, FALSE))</f>
        <v>0</v>
      </c>
      <c r="F439" s="61">
        <f>IF($B$418='Contribution Structures'!$H$3,'Contribution Structures'!D22,IF($B$418='Contribution Structures'!$H$4,'Contribution Structures'!D45,IF($B$418='Contribution Structures'!$H$5,'Contribution Structures'!D68,IF($B$418='Contribution Structures'!$H$6,'Contribution Structures'!D91,IF($B$418='Contribution Structures'!$H$7,'Contribution Structures'!D114,IF($B$418='Contribution Structures'!$H$8,'Contribution Structures'!D137,IF($B$418='Contribution Structures'!$H$9,'Contribution Structures'!D160)))))))</f>
        <v>0.35</v>
      </c>
      <c r="G439" s="83">
        <f>Input!$F$23</f>
        <v>0</v>
      </c>
      <c r="H439" s="84">
        <f>(F439*HLOOKUP($B$419,Input!$D$21:$G$25, 3, FALSE))+(G439-HLOOKUP($B$419,Input!$D$21:$G$25, 3, FALSE))</f>
        <v>0</v>
      </c>
      <c r="I439" s="61">
        <f>IF($B$418='Contribution Structures'!$H$3,'Contribution Structures'!E22,IF($B$418='Contribution Structures'!$H$4,'Contribution Structures'!E45,IF($B$418='Contribution Structures'!$H$5,'Contribution Structures'!E68,IF($B$418='Contribution Structures'!$H$6,'Contribution Structures'!E91,IF($B$418='Contribution Structures'!$H$7,'Contribution Structures'!E114,IF($B$418='Contribution Structures'!$H$8,'Contribution Structures'!E137,IF($B$418='Contribution Structures'!$H$9,'Contribution Structures'!E160)))))))</f>
        <v>0.35</v>
      </c>
      <c r="J439" s="83">
        <f>Input!$F$24</f>
        <v>0</v>
      </c>
      <c r="K439" s="84">
        <f>(I439*HLOOKUP($B$419,Input!$D$21:$G$25, 4, FALSE))+(J439-HLOOKUP($B$419,Input!$D$21:$G$25, 4, FALSE))</f>
        <v>0</v>
      </c>
      <c r="L439" s="61">
        <f>IF($B$418='Contribution Structures'!$H$3,'Contribution Structures'!F22,IF($B$418='Contribution Structures'!$H$4,'Contribution Structures'!F45,IF($B$418='Contribution Structures'!$H$5,'Contribution Structures'!F68,IF($B$418='Contribution Structures'!$H$6,'Contribution Structures'!F91,IF($B$418='Contribution Structures'!$H$7,'Contribution Structures'!F114,IF($B$418='Contribution Structures'!$H$8,'Contribution Structures'!F137,IF($B$418='Contribution Structures'!$H$9,'Contribution Structures'!F160)))))))</f>
        <v>0.32</v>
      </c>
      <c r="M439" s="95">
        <f>Input!$F$25</f>
        <v>0</v>
      </c>
      <c r="N439" s="84">
        <f>(L439*HLOOKUP($B$419,Input!$D$21:$G$25, 5, FALSE))+(M439-HLOOKUP($B$419,Input!$D$21:$G$25, 5, FALSE))</f>
        <v>0</v>
      </c>
    </row>
    <row r="440" spans="1:14" s="1" customFormat="1" ht="15.75" thickBot="1" x14ac:dyDescent="0.3">
      <c r="A440" s="115">
        <v>20</v>
      </c>
      <c r="B440" s="63" t="s">
        <v>48</v>
      </c>
      <c r="C440" s="64">
        <f>IF($B$418 ='Contribution Structures'!$H$3,'Contribution Structures'!C23,IF($B$418='Contribution Structures'!$H$4,'Contribution Structures'!C46,IF($B$418='Contribution Structures'!$H$5,'Contribution Structures'!C69,IF($B$418='Contribution Structures'!$H$6,'Contribution Structures'!C92,IF($B$418='Contribution Structures'!$H$7,'Contribution Structures'!C115,IF($B$418='Contribution Structures'!$H$8,'Contribution Structures'!C138,IF($B$418='Contribution Structures'!$H$9,'Contribution Structures'!C161)))))))</f>
        <v>0.35</v>
      </c>
      <c r="D440" s="88">
        <f>Input!$F$22</f>
        <v>0</v>
      </c>
      <c r="E440" s="89">
        <f>(C440*HLOOKUP($B$419,Input!$D$21:$G$25, 2, FALSE))+(D440-HLOOKUP($B$419,Input!$D$21:$G$25, 2, FALSE))</f>
        <v>0</v>
      </c>
      <c r="F440" s="64">
        <f>IF($B$418='Contribution Structures'!$H$3,'Contribution Structures'!D23,IF($B$418='Contribution Structures'!$H$4,'Contribution Structures'!D46,IF($B$418='Contribution Structures'!$H$5,'Contribution Structures'!D69,IF($B$418='Contribution Structures'!$H$6,'Contribution Structures'!D92,IF($B$418='Contribution Structures'!$H$7,'Contribution Structures'!D115,IF($B$418='Contribution Structures'!$H$8,'Contribution Structures'!D138,IF($B$418='Contribution Structures'!$H$9,'Contribution Structures'!D161)))))))</f>
        <v>0.35</v>
      </c>
      <c r="G440" s="88">
        <f>Input!$F$23</f>
        <v>0</v>
      </c>
      <c r="H440" s="89">
        <f>(F440*HLOOKUP($B$419,Input!$D$21:$G$25, 3, FALSE))+(G440-HLOOKUP($B$419,Input!$D$21:$G$25, 3, FALSE))</f>
        <v>0</v>
      </c>
      <c r="I440" s="64">
        <f>IF($B$418='Contribution Structures'!$H$3,'Contribution Structures'!E23,IF($B$418='Contribution Structures'!$H$4,'Contribution Structures'!E46,IF($B$418='Contribution Structures'!$H$5,'Contribution Structures'!E69,IF($B$418='Contribution Structures'!$H$6,'Contribution Structures'!E92,IF($B$418='Contribution Structures'!$H$7,'Contribution Structures'!E115,IF($B$418='Contribution Structures'!$H$8,'Contribution Structures'!E138,IF($B$418='Contribution Structures'!$H$9,'Contribution Structures'!E161)))))))</f>
        <v>0.35</v>
      </c>
      <c r="J440" s="88">
        <f>Input!$F$24</f>
        <v>0</v>
      </c>
      <c r="K440" s="89">
        <f>(I440*HLOOKUP($B$419,Input!$D$21:$G$25, 4, FALSE))+(J440-HLOOKUP($B$419,Input!$D$21:$G$25, 4, FALSE))</f>
        <v>0</v>
      </c>
      <c r="L440" s="64">
        <f>IF($B$418='Contribution Structures'!$H$3,'Contribution Structures'!F23,IF($B$418='Contribution Structures'!$H$4,'Contribution Structures'!F46,IF($B$418='Contribution Structures'!$H$5,'Contribution Structures'!F69,IF($B$418='Contribution Structures'!$H$6,'Contribution Structures'!F92,IF($B$418='Contribution Structures'!$H$7,'Contribution Structures'!F115,IF($B$418='Contribution Structures'!$H$8,'Contribution Structures'!F138,IF($B$418='Contribution Structures'!$H$9,'Contribution Structures'!F161)))))))</f>
        <v>0.35</v>
      </c>
      <c r="M440" s="97">
        <f>Input!$F$25</f>
        <v>0</v>
      </c>
      <c r="N440" s="89">
        <f>(L440*HLOOKUP($B$419,Input!$D$21:$G$25, 5, FALSE))+(M440-HLOOKUP($B$419,Input!$D$21:$G$25, 5, FALSE))</f>
        <v>0</v>
      </c>
    </row>
    <row r="441" spans="1:14" s="1" customFormat="1" ht="15.75" thickBot="1" x14ac:dyDescent="0.3">
      <c r="A441" s="114"/>
    </row>
    <row r="442" spans="1:14" s="1" customFormat="1" ht="22.5" customHeight="1" thickBot="1" x14ac:dyDescent="0.3">
      <c r="A442" s="125" t="s">
        <v>4</v>
      </c>
      <c r="B442" s="101" t="str">
        <f>Input!G21</f>
        <v>Rx 6</v>
      </c>
    </row>
    <row r="443" spans="1:14" s="1" customFormat="1" ht="26.1" customHeight="1" thickBot="1" x14ac:dyDescent="0.3">
      <c r="A443" s="126" t="s">
        <v>80</v>
      </c>
      <c r="B443" s="116" t="s">
        <v>77</v>
      </c>
    </row>
    <row r="444" spans="1:14" s="1" customFormat="1" ht="29.45" customHeight="1" thickBot="1" x14ac:dyDescent="0.3">
      <c r="A444" s="127" t="s">
        <v>82</v>
      </c>
      <c r="B444" s="117" t="s">
        <v>101</v>
      </c>
      <c r="C444" s="146" t="s">
        <v>12</v>
      </c>
      <c r="D444" s="147"/>
      <c r="E444" s="148"/>
      <c r="F444" s="146" t="s">
        <v>13</v>
      </c>
      <c r="G444" s="147"/>
      <c r="H444" s="148"/>
      <c r="I444" s="146" t="s">
        <v>14</v>
      </c>
      <c r="J444" s="147"/>
      <c r="K444" s="148"/>
      <c r="L444" s="146" t="s">
        <v>15</v>
      </c>
      <c r="M444" s="147"/>
      <c r="N444" s="148"/>
    </row>
    <row r="445" spans="1:14" s="1" customFormat="1" ht="26.25" thickBot="1" x14ac:dyDescent="0.3">
      <c r="A445" s="115" t="s">
        <v>16</v>
      </c>
      <c r="B445" s="55" t="s">
        <v>17</v>
      </c>
      <c r="C445" s="56" t="s">
        <v>18</v>
      </c>
      <c r="D445" s="72" t="s">
        <v>19</v>
      </c>
      <c r="E445" s="73" t="s">
        <v>20</v>
      </c>
      <c r="F445" s="56" t="s">
        <v>18</v>
      </c>
      <c r="G445" s="72" t="s">
        <v>19</v>
      </c>
      <c r="H445" s="73" t="s">
        <v>20</v>
      </c>
      <c r="I445" s="56" t="s">
        <v>18</v>
      </c>
      <c r="J445" s="72" t="s">
        <v>19</v>
      </c>
      <c r="K445" s="73" t="s">
        <v>20</v>
      </c>
      <c r="L445" s="56" t="s">
        <v>18</v>
      </c>
      <c r="M445" s="74" t="s">
        <v>19</v>
      </c>
      <c r="N445" s="75" t="s">
        <v>20</v>
      </c>
    </row>
    <row r="446" spans="1:14" s="1" customFormat="1" ht="13.5" customHeight="1" x14ac:dyDescent="0.25">
      <c r="A446" s="115">
        <v>1</v>
      </c>
      <c r="B446" s="91" t="s">
        <v>29</v>
      </c>
      <c r="C446" s="102">
        <f>IF($B$443 ='Contribution Structures'!$H$3,'Contribution Structures'!C4,IF($B$443='Contribution Structures'!$H$4,'Contribution Structures'!C27,IF($B$443='Contribution Structures'!$H$5,'Contribution Structures'!C50,IF($B$443='Contribution Structures'!$H$6,'Contribution Structures'!C73,IF($B$443='Contribution Structures'!$H$7,'Contribution Structures'!C96,IF($B$443='Contribution Structures'!$H$8,'Contribution Structures'!C119,IF($B$443='Contribution Structures'!$H$9,'Contribution Structures'!C142)))))))</f>
        <v>4.4999999999999998E-2</v>
      </c>
      <c r="D446" s="93">
        <f>Input!$G$22</f>
        <v>0</v>
      </c>
      <c r="E446" s="79">
        <f>(C446*HLOOKUP($B$444,Input!$D$21:$G$25, 2, FALSE))+(D446-HLOOKUP($B$444,Input!$D$21:$G$25, 2, FALSE))</f>
        <v>0</v>
      </c>
      <c r="F446" s="102">
        <f>IF($B$443='Contribution Structures'!$H$3,'Contribution Structures'!D4,IF($B$443='Contribution Structures'!$H$4,'Contribution Structures'!D27,IF($B$443='Contribution Structures'!$H$5,'Contribution Structures'!D50,IF($B$443='Contribution Structures'!$H$6,'Contribution Structures'!D73,IF($B$443='Contribution Structures'!$H$7,'Contribution Structures'!D96,IF($B$443='Contribution Structures'!$H$8,'Contribution Structures'!D119,IF($B$443='Contribution Structures'!$H$9,'Contribution Structures'!D142)))))))</f>
        <v>3.5000000000000003E-2</v>
      </c>
      <c r="G446" s="93">
        <f>Input!$G$23</f>
        <v>0</v>
      </c>
      <c r="H446" s="79">
        <f>(F446*HLOOKUP($B$444,Input!$D$21:$G$25, 3, FALSE))+(G446-HLOOKUP($B$444,Input!$D$21:$G$25, 3, FALSE))</f>
        <v>0</v>
      </c>
      <c r="I446" s="102">
        <f>IF($B$443='Contribution Structures'!$H$3,'Contribution Structures'!E4,IF($B$443='Contribution Structures'!$H$4,'Contribution Structures'!E27,IF($B$443='Contribution Structures'!$H$5,'Contribution Structures'!E50,IF($B$443='Contribution Structures'!$H$6,'Contribution Structures'!E73,IF($B$443='Contribution Structures'!$H$7,'Contribution Structures'!E96,IF($B$443='Contribution Structures'!$H$8,'Contribution Structures'!E119,IF($B$443='Contribution Structures'!$H$9,'Contribution Structures'!E142)))))))</f>
        <v>3.5000000000000003E-2</v>
      </c>
      <c r="J446" s="93">
        <f>Input!$G$24</f>
        <v>0</v>
      </c>
      <c r="K446" s="79">
        <f>(I446*HLOOKUP($B$444,Input!$D$21:$G$25, 4, FALSE))+(J446-HLOOKUP($B$444,Input!$D$21:$G$25, 4, FALSE))</f>
        <v>0</v>
      </c>
      <c r="L446" s="102">
        <f>IF($B$443='Contribution Structures'!$H$3,'Contribution Structures'!F4,IF($B$443='Contribution Structures'!$H$4,'Contribution Structures'!F27,IF($B$443='Contribution Structures'!$H$5,'Contribution Structures'!F50,IF($B$443='Contribution Structures'!$H$6,'Contribution Structures'!F73,IF($B$443='Contribution Structures'!$H$7,'Contribution Structures'!F96,IF($B$443='Contribution Structures'!$H$8,'Contribution Structures'!F119,IF($B$443='Contribution Structures'!$H$9,'Contribution Structures'!F142)))))))</f>
        <v>0.03</v>
      </c>
      <c r="M446" s="93">
        <f>Input!$G$25</f>
        <v>0</v>
      </c>
      <c r="N446" s="79">
        <f>(L446*HLOOKUP($B$444,Input!$D$21:$G$25, 5, FALSE))+(M446-HLOOKUP($B$444,Input!$D$21:$G$25, 5, FALSE))</f>
        <v>0</v>
      </c>
    </row>
    <row r="447" spans="1:14" s="1" customFormat="1" ht="13.5" customHeight="1" x14ac:dyDescent="0.25">
      <c r="A447" s="115">
        <v>2</v>
      </c>
      <c r="B447" s="60" t="s">
        <v>30</v>
      </c>
      <c r="C447" s="62">
        <f>IF($B$443 ='Contribution Structures'!$H$3,'Contribution Structures'!C5,IF($B$443='Contribution Structures'!$H$4,'Contribution Structures'!C28,IF($B$443='Contribution Structures'!$H$5,'Contribution Structures'!C51,IF($B$443='Contribution Structures'!$H$6,'Contribution Structures'!C74,IF($B$443='Contribution Structures'!$H$7,'Contribution Structures'!C97,IF($B$443='Contribution Structures'!$H$8,'Contribution Structures'!C120,IF($B$443='Contribution Structures'!$H$9,'Contribution Structures'!C143)))))))</f>
        <v>5.5E-2</v>
      </c>
      <c r="D447" s="95">
        <f>Input!$G$22</f>
        <v>0</v>
      </c>
      <c r="E447" s="84">
        <f>(C447*HLOOKUP($B$444,Input!$D$21:$G$25, 2, FALSE))+(D447-HLOOKUP($B$444,Input!$D$21:$G$25, 2, FALSE))</f>
        <v>0</v>
      </c>
      <c r="F447" s="62">
        <f>IF($B$443='Contribution Structures'!$H$3,'Contribution Structures'!D5,IF($B$443='Contribution Structures'!$H$4,'Contribution Structures'!D28,IF($B$443='Contribution Structures'!$H$5,'Contribution Structures'!D51,IF($B$443='Contribution Structures'!$H$6,'Contribution Structures'!D74,IF($B$443='Contribution Structures'!$H$7,'Contribution Structures'!D97,IF($B$443='Contribution Structures'!$H$8,'Contribution Structures'!D120,IF($B$443='Contribution Structures'!$H$9,'Contribution Structures'!D143)))))))</f>
        <v>3.5000000000000003E-2</v>
      </c>
      <c r="G447" s="95">
        <f>Input!$G$23</f>
        <v>0</v>
      </c>
      <c r="H447" s="84">
        <f>(F447*HLOOKUP($B$444,Input!$D$21:$G$25, 3, FALSE))+(G447-HLOOKUP($B$444,Input!$D$21:$G$25, 3, FALSE))</f>
        <v>0</v>
      </c>
      <c r="I447" s="62">
        <f>IF($B$443='Contribution Structures'!$H$3,'Contribution Structures'!E5,IF($B$443='Contribution Structures'!$H$4,'Contribution Structures'!E28,IF($B$443='Contribution Structures'!$H$5,'Contribution Structures'!E51,IF($B$443='Contribution Structures'!$H$6,'Contribution Structures'!E74,IF($B$443='Contribution Structures'!$H$7,'Contribution Structures'!E97,IF($B$443='Contribution Structures'!$H$8,'Contribution Structures'!E120,IF($B$443='Contribution Structures'!$H$9,'Contribution Structures'!E143)))))))</f>
        <v>3.5000000000000003E-2</v>
      </c>
      <c r="J447" s="95">
        <f>Input!$G$24</f>
        <v>0</v>
      </c>
      <c r="K447" s="84">
        <f>(I447*HLOOKUP($B$444,Input!$D$21:$G$25, 4, FALSE))+(J447-HLOOKUP($B$444,Input!$D$21:$G$25, 4, FALSE))</f>
        <v>0</v>
      </c>
      <c r="L447" s="62">
        <f>IF($B$443='Contribution Structures'!$H$3,'Contribution Structures'!F5,IF($B$443='Contribution Structures'!$H$4,'Contribution Structures'!F28,IF($B$443='Contribution Structures'!$H$5,'Contribution Structures'!F51,IF($B$443='Contribution Structures'!$H$6,'Contribution Structures'!F74,IF($B$443='Contribution Structures'!$H$7,'Contribution Structures'!F97,IF($B$443='Contribution Structures'!$H$8,'Contribution Structures'!F120,IF($B$443='Contribution Structures'!$H$9,'Contribution Structures'!F143)))))))</f>
        <v>0.03</v>
      </c>
      <c r="M447" s="95">
        <f>Input!$G$25</f>
        <v>0</v>
      </c>
      <c r="N447" s="84">
        <f>(L447*HLOOKUP($B$444,Input!$D$21:$G$25, 5, FALSE))+(M447-HLOOKUP($B$444,Input!$D$21:$G$25, 5, FALSE))</f>
        <v>0</v>
      </c>
    </row>
    <row r="448" spans="1:14" s="1" customFormat="1" ht="13.5" customHeight="1" x14ac:dyDescent="0.25">
      <c r="A448" s="115">
        <v>3</v>
      </c>
      <c r="B448" s="60" t="s">
        <v>31</v>
      </c>
      <c r="C448" s="62">
        <f>IF($B$443 ='Contribution Structures'!$H$3,'Contribution Structures'!C6,IF($B$443='Contribution Structures'!$H$4,'Contribution Structures'!C29,IF($B$443='Contribution Structures'!$H$5,'Contribution Structures'!C52,IF($B$443='Contribution Structures'!$H$6,'Contribution Structures'!C75,IF($B$443='Contribution Structures'!$H$7,'Contribution Structures'!C98,IF($B$443='Contribution Structures'!$H$8,'Contribution Structures'!C121,IF($B$443='Contribution Structures'!$H$9,'Contribution Structures'!C144)))))))</f>
        <v>7.4999999999999997E-2</v>
      </c>
      <c r="D448" s="95">
        <f>Input!$G$22</f>
        <v>0</v>
      </c>
      <c r="E448" s="84">
        <f>(C448*HLOOKUP($B$444,Input!$D$21:$G$25, 2, FALSE))+(D448-HLOOKUP($B$444,Input!$D$21:$G$25, 2, FALSE))</f>
        <v>0</v>
      </c>
      <c r="F448" s="62">
        <f>IF($B$443='Contribution Structures'!$H$3,'Contribution Structures'!D6,IF($B$443='Contribution Structures'!$H$4,'Contribution Structures'!D29,IF($B$443='Contribution Structures'!$H$5,'Contribution Structures'!D52,IF($B$443='Contribution Structures'!$H$6,'Contribution Structures'!D75,IF($B$443='Contribution Structures'!$H$7,'Contribution Structures'!D98,IF($B$443='Contribution Structures'!$H$8,'Contribution Structures'!D121,IF($B$443='Contribution Structures'!$H$9,'Contribution Structures'!D144)))))))</f>
        <v>4.4999999999999998E-2</v>
      </c>
      <c r="G448" s="95">
        <f>Input!$G$23</f>
        <v>0</v>
      </c>
      <c r="H448" s="84">
        <f>(F448*HLOOKUP($B$444,Input!$D$21:$G$25, 3, FALSE))+(G448-HLOOKUP($B$444,Input!$D$21:$G$25, 3, FALSE))</f>
        <v>0</v>
      </c>
      <c r="I448" s="62">
        <f>IF($B$443='Contribution Structures'!$H$3,'Contribution Structures'!E6,IF($B$443='Contribution Structures'!$H$4,'Contribution Structures'!E29,IF($B$443='Contribution Structures'!$H$5,'Contribution Structures'!E52,IF($B$443='Contribution Structures'!$H$6,'Contribution Structures'!E75,IF($B$443='Contribution Structures'!$H$7,'Contribution Structures'!E98,IF($B$443='Contribution Structures'!$H$8,'Contribution Structures'!E121,IF($B$443='Contribution Structures'!$H$9,'Contribution Structures'!E144)))))))</f>
        <v>4.4999999999999998E-2</v>
      </c>
      <c r="J448" s="95">
        <f>Input!$G$24</f>
        <v>0</v>
      </c>
      <c r="K448" s="84">
        <f>(I448*HLOOKUP($B$444,Input!$D$21:$G$25, 4, FALSE))+(J448-HLOOKUP($B$444,Input!$D$21:$G$25, 4, FALSE))</f>
        <v>0</v>
      </c>
      <c r="L448" s="62">
        <f>IF($B$443='Contribution Structures'!$H$3,'Contribution Structures'!F6,IF($B$443='Contribution Structures'!$H$4,'Contribution Structures'!F29,IF($B$443='Contribution Structures'!$H$5,'Contribution Structures'!F52,IF($B$443='Contribution Structures'!$H$6,'Contribution Structures'!F75,IF($B$443='Contribution Structures'!$H$7,'Contribution Structures'!F98,IF($B$443='Contribution Structures'!$H$8,'Contribution Structures'!F121,IF($B$443='Contribution Structures'!$H$9,'Contribution Structures'!F144)))))))</f>
        <v>0.04</v>
      </c>
      <c r="M448" s="95">
        <f>Input!$G$25</f>
        <v>0</v>
      </c>
      <c r="N448" s="84">
        <f>(L448*HLOOKUP($B$444,Input!$D$21:$G$25, 5, FALSE))+(M448-HLOOKUP($B$444,Input!$D$21:$G$25, 5, FALSE))</f>
        <v>0</v>
      </c>
    </row>
    <row r="449" spans="1:14" s="1" customFormat="1" x14ac:dyDescent="0.25">
      <c r="A449" s="115">
        <v>4</v>
      </c>
      <c r="B449" s="60" t="s">
        <v>32</v>
      </c>
      <c r="C449" s="62">
        <f>IF($B$443 ='Contribution Structures'!$H$3,'Contribution Structures'!C7,IF($B$443='Contribution Structures'!$H$4,'Contribution Structures'!C30,IF($B$443='Contribution Structures'!$H$5,'Contribution Structures'!C53,IF($B$443='Contribution Structures'!$H$6,'Contribution Structures'!C76,IF($B$443='Contribution Structures'!$H$7,'Contribution Structures'!C99,IF($B$443='Contribution Structures'!$H$8,'Contribution Structures'!C122,IF($B$443='Contribution Structures'!$H$9,'Contribution Structures'!C145)))))))</f>
        <v>0.1</v>
      </c>
      <c r="D449" s="95">
        <f>Input!$G$22</f>
        <v>0</v>
      </c>
      <c r="E449" s="84">
        <f>(C449*HLOOKUP($B$444,Input!$D$21:$G$25, 2, FALSE))+(D449-HLOOKUP($B$444,Input!$D$21:$G$25, 2, FALSE))</f>
        <v>0</v>
      </c>
      <c r="F449" s="62">
        <f>IF($B$443='Contribution Structures'!$H$3,'Contribution Structures'!D7,IF($B$443='Contribution Structures'!$H$4,'Contribution Structures'!D30,IF($B$443='Contribution Structures'!$H$5,'Contribution Structures'!D53,IF($B$443='Contribution Structures'!$H$6,'Contribution Structures'!D76,IF($B$443='Contribution Structures'!$H$7,'Contribution Structures'!D99,IF($B$443='Contribution Structures'!$H$8,'Contribution Structures'!D122,IF($B$443='Contribution Structures'!$H$9,'Contribution Structures'!D145)))))))</f>
        <v>0.06</v>
      </c>
      <c r="G449" s="95">
        <f>Input!$G$23</f>
        <v>0</v>
      </c>
      <c r="H449" s="84">
        <f>(F449*HLOOKUP($B$444,Input!$D$21:$G$25, 3, FALSE))+(G449-HLOOKUP($B$444,Input!$D$21:$G$25, 3, FALSE))</f>
        <v>0</v>
      </c>
      <c r="I449" s="62">
        <f>IF($B$443='Contribution Structures'!$H$3,'Contribution Structures'!E7,IF($B$443='Contribution Structures'!$H$4,'Contribution Structures'!E30,IF($B$443='Contribution Structures'!$H$5,'Contribution Structures'!E53,IF($B$443='Contribution Structures'!$H$6,'Contribution Structures'!E76,IF($B$443='Contribution Structures'!$H$7,'Contribution Structures'!E99,IF($B$443='Contribution Structures'!$H$8,'Contribution Structures'!E122,IF($B$443='Contribution Structures'!$H$9,'Contribution Structures'!E145)))))))</f>
        <v>0.06</v>
      </c>
      <c r="J449" s="95">
        <f>Input!$G$24</f>
        <v>0</v>
      </c>
      <c r="K449" s="84">
        <f>(I449*HLOOKUP($B$444,Input!$D$21:$G$25, 4, FALSE))+(J449-HLOOKUP($B$444,Input!$D$21:$G$25, 4, FALSE))</f>
        <v>0</v>
      </c>
      <c r="L449" s="62">
        <f>IF($B$443='Contribution Structures'!$H$3,'Contribution Structures'!F7,IF($B$443='Contribution Structures'!$H$4,'Contribution Structures'!F30,IF($B$443='Contribution Structures'!$H$5,'Contribution Structures'!F53,IF($B$443='Contribution Structures'!$H$6,'Contribution Structures'!F76,IF($B$443='Contribution Structures'!$H$7,'Contribution Structures'!F99,IF($B$443='Contribution Structures'!$H$8,'Contribution Structures'!F122,IF($B$443='Contribution Structures'!$H$9,'Contribution Structures'!F145)))))))</f>
        <v>0.05</v>
      </c>
      <c r="M449" s="95">
        <f>Input!$G$25</f>
        <v>0</v>
      </c>
      <c r="N449" s="84">
        <f>(L449*HLOOKUP($B$444,Input!$D$21:$G$25, 5, FALSE))+(M449-HLOOKUP($B$444,Input!$D$21:$G$25, 5, FALSE))</f>
        <v>0</v>
      </c>
    </row>
    <row r="450" spans="1:14" s="1" customFormat="1" ht="13.5" customHeight="1" x14ac:dyDescent="0.25">
      <c r="A450" s="115">
        <v>5</v>
      </c>
      <c r="B450" s="60" t="s">
        <v>33</v>
      </c>
      <c r="C450" s="62">
        <f>IF($B$443 ='Contribution Structures'!$H$3,'Contribution Structures'!C8,IF($B$443='Contribution Structures'!$H$4,'Contribution Structures'!C31,IF($B$443='Contribution Structures'!$H$5,'Contribution Structures'!C54,IF($B$443='Contribution Structures'!$H$6,'Contribution Structures'!C77,IF($B$443='Contribution Structures'!$H$7,'Contribution Structures'!C100,IF($B$443='Contribution Structures'!$H$8,'Contribution Structures'!C123,IF($B$443='Contribution Structures'!$H$9,'Contribution Structures'!C146)))))))</f>
        <v>0.11</v>
      </c>
      <c r="D450" s="95">
        <f>Input!$G$22</f>
        <v>0</v>
      </c>
      <c r="E450" s="84">
        <f>(C450*HLOOKUP($B$444,Input!$D$21:$G$25, 2, FALSE))+(D450-HLOOKUP($B$444,Input!$D$21:$G$25, 2, FALSE))</f>
        <v>0</v>
      </c>
      <c r="F450" s="62">
        <f>IF($B$443='Contribution Structures'!$H$3,'Contribution Structures'!D8,IF($B$443='Contribution Structures'!$H$4,'Contribution Structures'!D31,IF($B$443='Contribution Structures'!$H$5,'Contribution Structures'!D54,IF($B$443='Contribution Structures'!$H$6,'Contribution Structures'!D77,IF($B$443='Contribution Structures'!$H$7,'Contribution Structures'!D100,IF($B$443='Contribution Structures'!$H$8,'Contribution Structures'!D123,IF($B$443='Contribution Structures'!$H$9,'Contribution Structures'!D146)))))))</f>
        <v>7.0000000000000007E-2</v>
      </c>
      <c r="G450" s="95">
        <f>Input!$G$23</f>
        <v>0</v>
      </c>
      <c r="H450" s="84">
        <f>(F450*HLOOKUP($B$444,Input!$D$21:$G$25, 3, FALSE))+(G450-HLOOKUP($B$444,Input!$D$21:$G$25, 3, FALSE))</f>
        <v>0</v>
      </c>
      <c r="I450" s="62">
        <f>IF($B$443='Contribution Structures'!$H$3,'Contribution Structures'!E8,IF($B$443='Contribution Structures'!$H$4,'Contribution Structures'!E31,IF($B$443='Contribution Structures'!$H$5,'Contribution Structures'!E54,IF($B$443='Contribution Structures'!$H$6,'Contribution Structures'!E77,IF($B$443='Contribution Structures'!$H$7,'Contribution Structures'!E100,IF($B$443='Contribution Structures'!$H$8,'Contribution Structures'!E123,IF($B$443='Contribution Structures'!$H$9,'Contribution Structures'!E146)))))))</f>
        <v>7.0000000000000007E-2</v>
      </c>
      <c r="J450" s="95">
        <f>Input!$G$24</f>
        <v>0</v>
      </c>
      <c r="K450" s="84">
        <f>(I450*HLOOKUP($B$444,Input!$D$21:$G$25, 4, FALSE))+(J450-HLOOKUP($B$444,Input!$D$21:$G$25, 4, FALSE))</f>
        <v>0</v>
      </c>
      <c r="L450" s="62">
        <f>IF($B$443='Contribution Structures'!$H$3,'Contribution Structures'!F8,IF($B$443='Contribution Structures'!$H$4,'Contribution Structures'!F31,IF($B$443='Contribution Structures'!$H$5,'Contribution Structures'!F54,IF($B$443='Contribution Structures'!$H$6,'Contribution Structures'!F77,IF($B$443='Contribution Structures'!$H$7,'Contribution Structures'!F100,IF($B$443='Contribution Structures'!$H$8,'Contribution Structures'!F123,IF($B$443='Contribution Structures'!$H$9,'Contribution Structures'!F146)))))))</f>
        <v>0.06</v>
      </c>
      <c r="M450" s="95">
        <f>Input!$G$25</f>
        <v>0</v>
      </c>
      <c r="N450" s="84">
        <f>(L450*HLOOKUP($B$444,Input!$D$21:$G$25, 5, FALSE))+(M450-HLOOKUP($B$444,Input!$D$21:$G$25, 5, FALSE))</f>
        <v>0</v>
      </c>
    </row>
    <row r="451" spans="1:14" s="1" customFormat="1" ht="13.5" customHeight="1" x14ac:dyDescent="0.25">
      <c r="A451" s="115">
        <v>6</v>
      </c>
      <c r="B451" s="60" t="s">
        <v>34</v>
      </c>
      <c r="C451" s="62">
        <f>IF($B$443 ='Contribution Structures'!$H$3,'Contribution Structures'!C9,IF($B$443='Contribution Structures'!$H$4,'Contribution Structures'!C32,IF($B$443='Contribution Structures'!$H$5,'Contribution Structures'!C55,IF($B$443='Contribution Structures'!$H$6,'Contribution Structures'!C78,IF($B$443='Contribution Structures'!$H$7,'Contribution Structures'!C101,IF($B$443='Contribution Structures'!$H$8,'Contribution Structures'!C124,IF($B$443='Contribution Structures'!$H$9,'Contribution Structures'!C147)))))))</f>
        <v>0.12</v>
      </c>
      <c r="D451" s="95">
        <f>Input!$G$22</f>
        <v>0</v>
      </c>
      <c r="E451" s="84">
        <f>(C451*HLOOKUP($B$444,Input!$D$21:$G$25, 2, FALSE))+(D451-HLOOKUP($B$444,Input!$D$21:$G$25, 2, FALSE))</f>
        <v>0</v>
      </c>
      <c r="F451" s="62">
        <f>IF($B$443='Contribution Structures'!$H$3,'Contribution Structures'!D9,IF($B$443='Contribution Structures'!$H$4,'Contribution Structures'!D32,IF($B$443='Contribution Structures'!$H$5,'Contribution Structures'!D55,IF($B$443='Contribution Structures'!$H$6,'Contribution Structures'!D78,IF($B$443='Contribution Structures'!$H$7,'Contribution Structures'!D101,IF($B$443='Contribution Structures'!$H$8,'Contribution Structures'!D124,IF($B$443='Contribution Structures'!$H$9,'Contribution Structures'!D147)))))))</f>
        <v>0.08</v>
      </c>
      <c r="G451" s="95">
        <f>Input!$G$23</f>
        <v>0</v>
      </c>
      <c r="H451" s="84">
        <f>(F451*HLOOKUP($B$444,Input!$D$21:$G$25, 3, FALSE))+(G451-HLOOKUP($B$444,Input!$D$21:$G$25, 3, FALSE))</f>
        <v>0</v>
      </c>
      <c r="I451" s="62">
        <f>IF($B$443='Contribution Structures'!$H$3,'Contribution Structures'!E9,IF($B$443='Contribution Structures'!$H$4,'Contribution Structures'!E32,IF($B$443='Contribution Structures'!$H$5,'Contribution Structures'!E55,IF($B$443='Contribution Structures'!$H$6,'Contribution Structures'!E78,IF($B$443='Contribution Structures'!$H$7,'Contribution Structures'!E101,IF($B$443='Contribution Structures'!$H$8,'Contribution Structures'!E124,IF($B$443='Contribution Structures'!$H$9,'Contribution Structures'!E147)))))))</f>
        <v>0.08</v>
      </c>
      <c r="J451" s="95">
        <f>Input!$G$24</f>
        <v>0</v>
      </c>
      <c r="K451" s="84">
        <f>(I451*HLOOKUP($B$444,Input!$D$21:$G$25, 4, FALSE))+(J451-HLOOKUP($B$444,Input!$D$21:$G$25, 4, FALSE))</f>
        <v>0</v>
      </c>
      <c r="L451" s="62">
        <f>IF($B$443='Contribution Structures'!$H$3,'Contribution Structures'!F9,IF($B$443='Contribution Structures'!$H$4,'Contribution Structures'!F32,IF($B$443='Contribution Structures'!$H$5,'Contribution Structures'!F55,IF($B$443='Contribution Structures'!$H$6,'Contribution Structures'!F78,IF($B$443='Contribution Structures'!$H$7,'Contribution Structures'!F101,IF($B$443='Contribution Structures'!$H$8,'Contribution Structures'!F124,IF($B$443='Contribution Structures'!$H$9,'Contribution Structures'!F147)))))))</f>
        <v>7.0000000000000007E-2</v>
      </c>
      <c r="M451" s="95">
        <f>Input!$G$25</f>
        <v>0</v>
      </c>
      <c r="N451" s="84">
        <f>(L451*HLOOKUP($B$444,Input!$D$21:$G$25, 5, FALSE))+(M451-HLOOKUP($B$444,Input!$D$21:$G$25, 5, FALSE))</f>
        <v>0</v>
      </c>
    </row>
    <row r="452" spans="1:14" s="1" customFormat="1" ht="13.5" customHeight="1" x14ac:dyDescent="0.25">
      <c r="A452" s="115">
        <v>7</v>
      </c>
      <c r="B452" s="60" t="s">
        <v>35</v>
      </c>
      <c r="C452" s="62">
        <f>IF($B$443 ='Contribution Structures'!$H$3,'Contribution Structures'!C10,IF($B$443='Contribution Structures'!$H$4,'Contribution Structures'!C33,IF($B$443='Contribution Structures'!$H$5,'Contribution Structures'!C56,IF($B$443='Contribution Structures'!$H$6,'Contribution Structures'!C79,IF($B$443='Contribution Structures'!$H$7,'Contribution Structures'!C102,IF($B$443='Contribution Structures'!$H$8,'Contribution Structures'!C125,IF($B$443='Contribution Structures'!$H$9,'Contribution Structures'!C148)))))))</f>
        <v>0.14000000000000001</v>
      </c>
      <c r="D452" s="95">
        <f>Input!$G$22</f>
        <v>0</v>
      </c>
      <c r="E452" s="84">
        <f>(C452*HLOOKUP($B$444,Input!$D$21:$G$25, 2, FALSE))+(D452-HLOOKUP($B$444,Input!$D$21:$G$25, 2, FALSE))</f>
        <v>0</v>
      </c>
      <c r="F452" s="62">
        <f>IF($B$443='Contribution Structures'!$H$3,'Contribution Structures'!D10,IF($B$443='Contribution Structures'!$H$4,'Contribution Structures'!D33,IF($B$443='Contribution Structures'!$H$5,'Contribution Structures'!D56,IF($B$443='Contribution Structures'!$H$6,'Contribution Structures'!D79,IF($B$443='Contribution Structures'!$H$7,'Contribution Structures'!D102,IF($B$443='Contribution Structures'!$H$8,'Contribution Structures'!D125,IF($B$443='Contribution Structures'!$H$9,'Contribution Structures'!D148)))))))</f>
        <v>0.1</v>
      </c>
      <c r="G452" s="95">
        <f>Input!$G$23</f>
        <v>0</v>
      </c>
      <c r="H452" s="84">
        <f>(F452*HLOOKUP($B$444,Input!$D$21:$G$25, 3, FALSE))+(G452-HLOOKUP($B$444,Input!$D$21:$G$25, 3, FALSE))</f>
        <v>0</v>
      </c>
      <c r="I452" s="62">
        <f>IF($B$443='Contribution Structures'!$H$3,'Contribution Structures'!E10,IF($B$443='Contribution Structures'!$H$4,'Contribution Structures'!E33,IF($B$443='Contribution Structures'!$H$5,'Contribution Structures'!E56,IF($B$443='Contribution Structures'!$H$6,'Contribution Structures'!E79,IF($B$443='Contribution Structures'!$H$7,'Contribution Structures'!E102,IF($B$443='Contribution Structures'!$H$8,'Contribution Structures'!E125,IF($B$443='Contribution Structures'!$H$9,'Contribution Structures'!E148)))))))</f>
        <v>0.1</v>
      </c>
      <c r="J452" s="95">
        <f>Input!$G$24</f>
        <v>0</v>
      </c>
      <c r="K452" s="84">
        <f>(I452*HLOOKUP($B$444,Input!$D$21:$G$25, 4, FALSE))+(J452-HLOOKUP($B$444,Input!$D$21:$G$25, 4, FALSE))</f>
        <v>0</v>
      </c>
      <c r="L452" s="62">
        <f>IF($B$443='Contribution Structures'!$H$3,'Contribution Structures'!F10,IF($B$443='Contribution Structures'!$H$4,'Contribution Structures'!F33,IF($B$443='Contribution Structures'!$H$5,'Contribution Structures'!F56,IF($B$443='Contribution Structures'!$H$6,'Contribution Structures'!F79,IF($B$443='Contribution Structures'!$H$7,'Contribution Structures'!F102,IF($B$443='Contribution Structures'!$H$8,'Contribution Structures'!F125,IF($B$443='Contribution Structures'!$H$9,'Contribution Structures'!F148)))))))</f>
        <v>0.09</v>
      </c>
      <c r="M452" s="95">
        <f>Input!$G$25</f>
        <v>0</v>
      </c>
      <c r="N452" s="84">
        <f>(L452*HLOOKUP($B$444,Input!$D$21:$G$25, 5, FALSE))+(M452-HLOOKUP($B$444,Input!$D$21:$G$25, 5, FALSE))</f>
        <v>0</v>
      </c>
    </row>
    <row r="453" spans="1:14" s="1" customFormat="1" x14ac:dyDescent="0.25">
      <c r="A453" s="115">
        <v>8</v>
      </c>
      <c r="B453" s="60" t="s">
        <v>36</v>
      </c>
      <c r="C453" s="62">
        <f>IF($B$443 ='Contribution Structures'!$H$3,'Contribution Structures'!C11,IF($B$443='Contribution Structures'!$H$4,'Contribution Structures'!C34,IF($B$443='Contribution Structures'!$H$5,'Contribution Structures'!C57,IF($B$443='Contribution Structures'!$H$6,'Contribution Structures'!C80,IF($B$443='Contribution Structures'!$H$7,'Contribution Structures'!C103,IF($B$443='Contribution Structures'!$H$8,'Contribution Structures'!C126,IF($B$443='Contribution Structures'!$H$9,'Contribution Structures'!C149)))))))</f>
        <v>0.2</v>
      </c>
      <c r="D453" s="95">
        <f>Input!$G$22</f>
        <v>0</v>
      </c>
      <c r="E453" s="84">
        <f>(C453*HLOOKUP($B$444,Input!$D$21:$G$25, 2, FALSE))+(D453-HLOOKUP($B$444,Input!$D$21:$G$25, 2, FALSE))</f>
        <v>0</v>
      </c>
      <c r="F453" s="62">
        <f>IF($B$443='Contribution Structures'!$H$3,'Contribution Structures'!D11,IF($B$443='Contribution Structures'!$H$4,'Contribution Structures'!D34,IF($B$443='Contribution Structures'!$H$5,'Contribution Structures'!D57,IF($B$443='Contribution Structures'!$H$6,'Contribution Structures'!D80,IF($B$443='Contribution Structures'!$H$7,'Contribution Structures'!D103,IF($B$443='Contribution Structures'!$H$8,'Contribution Structures'!D126,IF($B$443='Contribution Structures'!$H$9,'Contribution Structures'!D149)))))))</f>
        <v>0.15</v>
      </c>
      <c r="G453" s="95">
        <f>Input!$G$23</f>
        <v>0</v>
      </c>
      <c r="H453" s="84">
        <f>(F453*HLOOKUP($B$444,Input!$D$21:$G$25, 3, FALSE))+(G453-HLOOKUP($B$444,Input!$D$21:$G$25, 3, FALSE))</f>
        <v>0</v>
      </c>
      <c r="I453" s="62">
        <f>IF($B$443='Contribution Structures'!$H$3,'Contribution Structures'!E11,IF($B$443='Contribution Structures'!$H$4,'Contribution Structures'!E34,IF($B$443='Contribution Structures'!$H$5,'Contribution Structures'!E57,IF($B$443='Contribution Structures'!$H$6,'Contribution Structures'!E80,IF($B$443='Contribution Structures'!$H$7,'Contribution Structures'!E103,IF($B$443='Contribution Structures'!$H$8,'Contribution Structures'!E126,IF($B$443='Contribution Structures'!$H$9,'Contribution Structures'!E149)))))))</f>
        <v>0.15</v>
      </c>
      <c r="J453" s="95">
        <f>Input!$G$24</f>
        <v>0</v>
      </c>
      <c r="K453" s="84">
        <f>(I453*HLOOKUP($B$444,Input!$D$21:$G$25, 4, FALSE))+(J453-HLOOKUP($B$444,Input!$D$21:$G$25, 4, FALSE))</f>
        <v>0</v>
      </c>
      <c r="L453" s="62">
        <f>IF($B$443='Contribution Structures'!$H$3,'Contribution Structures'!F11,IF($B$443='Contribution Structures'!$H$4,'Contribution Structures'!F34,IF($B$443='Contribution Structures'!$H$5,'Contribution Structures'!F57,IF($B$443='Contribution Structures'!$H$6,'Contribution Structures'!F80,IF($B$443='Contribution Structures'!$H$7,'Contribution Structures'!F103,IF($B$443='Contribution Structures'!$H$8,'Contribution Structures'!F126,IF($B$443='Contribution Structures'!$H$9,'Contribution Structures'!F149)))))))</f>
        <v>0.12</v>
      </c>
      <c r="M453" s="95">
        <f>Input!$G$25</f>
        <v>0</v>
      </c>
      <c r="N453" s="84">
        <f>(L453*HLOOKUP($B$444,Input!$D$21:$G$25, 5, FALSE))+(M453-HLOOKUP($B$444,Input!$D$21:$G$25, 5, FALSE))</f>
        <v>0</v>
      </c>
    </row>
    <row r="454" spans="1:14" s="1" customFormat="1" x14ac:dyDescent="0.25">
      <c r="A454" s="115">
        <v>9</v>
      </c>
      <c r="B454" s="60" t="s">
        <v>37</v>
      </c>
      <c r="C454" s="62">
        <f>IF($B$443 ='Contribution Structures'!$H$3,'Contribution Structures'!C12,IF($B$443='Contribution Structures'!$H$4,'Contribution Structures'!C35,IF($B$443='Contribution Structures'!$H$5,'Contribution Structures'!C58,IF($B$443='Contribution Structures'!$H$6,'Contribution Structures'!C81,IF($B$443='Contribution Structures'!$H$7,'Contribution Structures'!C104,IF($B$443='Contribution Structures'!$H$8,'Contribution Structures'!C127,IF($B$443='Contribution Structures'!$H$9,'Contribution Structures'!C150)))))))</f>
        <v>0.23</v>
      </c>
      <c r="D454" s="95">
        <f>Input!$G$22</f>
        <v>0</v>
      </c>
      <c r="E454" s="84">
        <f>(C454*HLOOKUP($B$444,Input!$D$21:$G$25, 2, FALSE))+(D454-HLOOKUP($B$444,Input!$D$21:$G$25, 2, FALSE))</f>
        <v>0</v>
      </c>
      <c r="F454" s="62">
        <f>IF($B$443='Contribution Structures'!$H$3,'Contribution Structures'!D12,IF($B$443='Contribution Structures'!$H$4,'Contribution Structures'!D35,IF($B$443='Contribution Structures'!$H$5,'Contribution Structures'!D58,IF($B$443='Contribution Structures'!$H$6,'Contribution Structures'!D81,IF($B$443='Contribution Structures'!$H$7,'Contribution Structures'!D104,IF($B$443='Contribution Structures'!$H$8,'Contribution Structures'!D127,IF($B$443='Contribution Structures'!$H$9,'Contribution Structures'!D150)))))))</f>
        <v>0.17</v>
      </c>
      <c r="G454" s="95">
        <f>Input!$G$23</f>
        <v>0</v>
      </c>
      <c r="H454" s="84">
        <f>(F454*HLOOKUP($B$444,Input!$D$21:$G$25, 3, FALSE))+(G454-HLOOKUP($B$444,Input!$D$21:$G$25, 3, FALSE))</f>
        <v>0</v>
      </c>
      <c r="I454" s="62">
        <f>IF($B$443='Contribution Structures'!$H$3,'Contribution Structures'!E12,IF($B$443='Contribution Structures'!$H$4,'Contribution Structures'!E35,IF($B$443='Contribution Structures'!$H$5,'Contribution Structures'!E58,IF($B$443='Contribution Structures'!$H$6,'Contribution Structures'!E81,IF($B$443='Contribution Structures'!$H$7,'Contribution Structures'!E104,IF($B$443='Contribution Structures'!$H$8,'Contribution Structures'!E127,IF($B$443='Contribution Structures'!$H$9,'Contribution Structures'!E150)))))))</f>
        <v>0.17</v>
      </c>
      <c r="J454" s="95">
        <f>Input!$G$24</f>
        <v>0</v>
      </c>
      <c r="K454" s="84">
        <f>(I454*HLOOKUP($B$444,Input!$D$21:$G$25, 4, FALSE))+(J454-HLOOKUP($B$444,Input!$D$21:$G$25, 4, FALSE))</f>
        <v>0</v>
      </c>
      <c r="L454" s="62">
        <f>IF($B$443='Contribution Structures'!$H$3,'Contribution Structures'!F12,IF($B$443='Contribution Structures'!$H$4,'Contribution Structures'!F35,IF($B$443='Contribution Structures'!$H$5,'Contribution Structures'!F58,IF($B$443='Contribution Structures'!$H$6,'Contribution Structures'!F81,IF($B$443='Contribution Structures'!$H$7,'Contribution Structures'!F104,IF($B$443='Contribution Structures'!$H$8,'Contribution Structures'!F127,IF($B$443='Contribution Structures'!$H$9,'Contribution Structures'!F150)))))))</f>
        <v>0.14000000000000001</v>
      </c>
      <c r="M454" s="95">
        <f>Input!$G$25</f>
        <v>0</v>
      </c>
      <c r="N454" s="84">
        <f>(L454*HLOOKUP($B$444,Input!$D$21:$G$25, 5, FALSE))+(M454-HLOOKUP($B$444,Input!$D$21:$G$25, 5, FALSE))</f>
        <v>0</v>
      </c>
    </row>
    <row r="455" spans="1:14" s="1" customFormat="1" x14ac:dyDescent="0.25">
      <c r="A455" s="115">
        <v>10</v>
      </c>
      <c r="B455" s="60" t="s">
        <v>38</v>
      </c>
      <c r="C455" s="62">
        <f>IF($B$443 ='Contribution Structures'!$H$3,'Contribution Structures'!C13,IF($B$443='Contribution Structures'!$H$4,'Contribution Structures'!C36,IF($B$443='Contribution Structures'!$H$5,'Contribution Structures'!C59,IF($B$443='Contribution Structures'!$H$6,'Contribution Structures'!C82,IF($B$443='Contribution Structures'!$H$7,'Contribution Structures'!C105,IF($B$443='Contribution Structures'!$H$8,'Contribution Structures'!C128,IF($B$443='Contribution Structures'!$H$9,'Contribution Structures'!C151)))))))</f>
        <v>0.27</v>
      </c>
      <c r="D455" s="95">
        <f>Input!$G$22</f>
        <v>0</v>
      </c>
      <c r="E455" s="84">
        <f>(C455*HLOOKUP($B$444,Input!$D$21:$G$25, 2, FALSE))+(D455-HLOOKUP($B$444,Input!$D$21:$G$25, 2, FALSE))</f>
        <v>0</v>
      </c>
      <c r="F455" s="62">
        <f>IF($B$443='Contribution Structures'!$H$3,'Contribution Structures'!D13,IF($B$443='Contribution Structures'!$H$4,'Contribution Structures'!D36,IF($B$443='Contribution Structures'!$H$5,'Contribution Structures'!D59,IF($B$443='Contribution Structures'!$H$6,'Contribution Structures'!D82,IF($B$443='Contribution Structures'!$H$7,'Contribution Structures'!D105,IF($B$443='Contribution Structures'!$H$8,'Contribution Structures'!D128,IF($B$443='Contribution Structures'!$H$9,'Contribution Structures'!D151)))))))</f>
        <v>0.21</v>
      </c>
      <c r="G455" s="95">
        <f>Input!$G$23</f>
        <v>0</v>
      </c>
      <c r="H455" s="84">
        <f>(F455*HLOOKUP($B$444,Input!$D$21:$G$25, 3, FALSE))+(G455-HLOOKUP($B$444,Input!$D$21:$G$25, 3, FALSE))</f>
        <v>0</v>
      </c>
      <c r="I455" s="62">
        <f>IF($B$443='Contribution Structures'!$H$3,'Contribution Structures'!E13,IF($B$443='Contribution Structures'!$H$4,'Contribution Structures'!E36,IF($B$443='Contribution Structures'!$H$5,'Contribution Structures'!E59,IF($B$443='Contribution Structures'!$H$6,'Contribution Structures'!E82,IF($B$443='Contribution Structures'!$H$7,'Contribution Structures'!E105,IF($B$443='Contribution Structures'!$H$8,'Contribution Structures'!E128,IF($B$443='Contribution Structures'!$H$9,'Contribution Structures'!E151)))))))</f>
        <v>0.21</v>
      </c>
      <c r="J455" s="95">
        <f>Input!$G$24</f>
        <v>0</v>
      </c>
      <c r="K455" s="84">
        <f>(I455*HLOOKUP($B$444,Input!$D$21:$G$25, 4, FALSE))+(J455-HLOOKUP($B$444,Input!$D$21:$G$25, 4, FALSE))</f>
        <v>0</v>
      </c>
      <c r="L455" s="62">
        <f>IF($B$443='Contribution Structures'!$H$3,'Contribution Structures'!F13,IF($B$443='Contribution Structures'!$H$4,'Contribution Structures'!F36,IF($B$443='Contribution Structures'!$H$5,'Contribution Structures'!F59,IF($B$443='Contribution Structures'!$H$6,'Contribution Structures'!F82,IF($B$443='Contribution Structures'!$H$7,'Contribution Structures'!F105,IF($B$443='Contribution Structures'!$H$8,'Contribution Structures'!F128,IF($B$443='Contribution Structures'!$H$9,'Contribution Structures'!F151)))))))</f>
        <v>0.17</v>
      </c>
      <c r="M455" s="95">
        <f>Input!$G$25</f>
        <v>0</v>
      </c>
      <c r="N455" s="84">
        <f>(L455*HLOOKUP($B$444,Input!$D$21:$G$25, 5, FALSE))+(M455-HLOOKUP($B$444,Input!$D$21:$G$25, 5, FALSE))</f>
        <v>0</v>
      </c>
    </row>
    <row r="456" spans="1:14" s="1" customFormat="1" x14ac:dyDescent="0.25">
      <c r="A456" s="115">
        <v>11</v>
      </c>
      <c r="B456" s="60" t="s">
        <v>39</v>
      </c>
      <c r="C456" s="62">
        <f>IF($B$443 ='Contribution Structures'!$H$3,'Contribution Structures'!C14,IF($B$443='Contribution Structures'!$H$4,'Contribution Structures'!C37,IF($B$443='Contribution Structures'!$H$5,'Contribution Structures'!C60,IF($B$443='Contribution Structures'!$H$6,'Contribution Structures'!C83,IF($B$443='Contribution Structures'!$H$7,'Contribution Structures'!C106,IF($B$443='Contribution Structures'!$H$8,'Contribution Structures'!C129,IF($B$443='Contribution Structures'!$H$9,'Contribution Structures'!C152)))))))</f>
        <v>0.28999999999999998</v>
      </c>
      <c r="D456" s="95">
        <f>Input!$G$22</f>
        <v>0</v>
      </c>
      <c r="E456" s="84">
        <f>(C456*HLOOKUP($B$444,Input!$D$21:$G$25, 2, FALSE))+(D456-HLOOKUP($B$444,Input!$D$21:$G$25, 2, FALSE))</f>
        <v>0</v>
      </c>
      <c r="F456" s="62">
        <f>IF($B$443='Contribution Structures'!$H$3,'Contribution Structures'!D14,IF($B$443='Contribution Structures'!$H$4,'Contribution Structures'!D37,IF($B$443='Contribution Structures'!$H$5,'Contribution Structures'!D60,IF($B$443='Contribution Structures'!$H$6,'Contribution Structures'!D83,IF($B$443='Contribution Structures'!$H$7,'Contribution Structures'!D106,IF($B$443='Contribution Structures'!$H$8,'Contribution Structures'!D129,IF($B$443='Contribution Structures'!$H$9,'Contribution Structures'!D152)))))))</f>
        <v>0.23</v>
      </c>
      <c r="G456" s="95">
        <f>Input!$G$23</f>
        <v>0</v>
      </c>
      <c r="H456" s="84">
        <f>(F456*HLOOKUP($B$444,Input!$D$21:$G$25, 3, FALSE))+(G456-HLOOKUP($B$444,Input!$D$21:$G$25, 3, FALSE))</f>
        <v>0</v>
      </c>
      <c r="I456" s="62">
        <f>IF($B$443='Contribution Structures'!$H$3,'Contribution Structures'!E14,IF($B$443='Contribution Structures'!$H$4,'Contribution Structures'!E37,IF($B$443='Contribution Structures'!$H$5,'Contribution Structures'!E60,IF($B$443='Contribution Structures'!$H$6,'Contribution Structures'!E83,IF($B$443='Contribution Structures'!$H$7,'Contribution Structures'!E106,IF($B$443='Contribution Structures'!$H$8,'Contribution Structures'!E129,IF($B$443='Contribution Structures'!$H$9,'Contribution Structures'!E152)))))))</f>
        <v>0.23</v>
      </c>
      <c r="J456" s="95">
        <f>Input!$G$24</f>
        <v>0</v>
      </c>
      <c r="K456" s="84">
        <f>(I456*HLOOKUP($B$444,Input!$D$21:$G$25, 4, FALSE))+(J456-HLOOKUP($B$444,Input!$D$21:$G$25, 4, FALSE))</f>
        <v>0</v>
      </c>
      <c r="L456" s="62">
        <f>IF($B$443='Contribution Structures'!$H$3,'Contribution Structures'!F14,IF($B$443='Contribution Structures'!$H$4,'Contribution Structures'!F37,IF($B$443='Contribution Structures'!$H$5,'Contribution Structures'!F60,IF($B$443='Contribution Structures'!$H$6,'Contribution Structures'!F83,IF($B$443='Contribution Structures'!$H$7,'Contribution Structures'!F106,IF($B$443='Contribution Structures'!$H$8,'Contribution Structures'!F129,IF($B$443='Contribution Structures'!$H$9,'Contribution Structures'!F152)))))))</f>
        <v>0.19</v>
      </c>
      <c r="M456" s="95">
        <f>Input!$G$25</f>
        <v>0</v>
      </c>
      <c r="N456" s="84">
        <f>(L456*HLOOKUP($B$444,Input!$D$21:$G$25, 5, FALSE))+(M456-HLOOKUP($B$444,Input!$D$21:$G$25, 5, FALSE))</f>
        <v>0</v>
      </c>
    </row>
    <row r="457" spans="1:14" s="1" customFormat="1" x14ac:dyDescent="0.25">
      <c r="A457" s="115">
        <v>12</v>
      </c>
      <c r="B457" s="60" t="s">
        <v>40</v>
      </c>
      <c r="C457" s="62">
        <f>IF($B$443 ='Contribution Structures'!$H$3,'Contribution Structures'!C15,IF($B$443='Contribution Structures'!$H$4,'Contribution Structures'!C38,IF($B$443='Contribution Structures'!$H$5,'Contribution Structures'!C61,IF($B$443='Contribution Structures'!$H$6,'Contribution Structures'!C84,IF($B$443='Contribution Structures'!$H$7,'Contribution Structures'!C107,IF($B$443='Contribution Structures'!$H$8,'Contribution Structures'!C130,IF($B$443='Contribution Structures'!$H$9,'Contribution Structures'!C153)))))))</f>
        <v>0.32</v>
      </c>
      <c r="D457" s="95">
        <f>Input!$G$22</f>
        <v>0</v>
      </c>
      <c r="E457" s="84">
        <f>(C457*HLOOKUP($B$444,Input!$D$21:$G$25, 2, FALSE))+(D457-HLOOKUP($B$444,Input!$D$21:$G$25, 2, FALSE))</f>
        <v>0</v>
      </c>
      <c r="F457" s="62">
        <f>IF($B$443='Contribution Structures'!$H$3,'Contribution Structures'!D15,IF($B$443='Contribution Structures'!$H$4,'Contribution Structures'!D38,IF($B$443='Contribution Structures'!$H$5,'Contribution Structures'!D61,IF($B$443='Contribution Structures'!$H$6,'Contribution Structures'!D84,IF($B$443='Contribution Structures'!$H$7,'Contribution Structures'!D107,IF($B$443='Contribution Structures'!$H$8,'Contribution Structures'!D130,IF($B$443='Contribution Structures'!$H$9,'Contribution Structures'!D153)))))))</f>
        <v>0.26</v>
      </c>
      <c r="G457" s="95">
        <f>Input!$G$23</f>
        <v>0</v>
      </c>
      <c r="H457" s="84">
        <f>(F457*HLOOKUP($B$444,Input!$D$21:$G$25, 3, FALSE))+(G457-HLOOKUP($B$444,Input!$D$21:$G$25, 3, FALSE))</f>
        <v>0</v>
      </c>
      <c r="I457" s="62">
        <f>IF($B$443='Contribution Structures'!$H$3,'Contribution Structures'!E15,IF($B$443='Contribution Structures'!$H$4,'Contribution Structures'!E38,IF($B$443='Contribution Structures'!$H$5,'Contribution Structures'!E61,IF($B$443='Contribution Structures'!$H$6,'Contribution Structures'!E84,IF($B$443='Contribution Structures'!$H$7,'Contribution Structures'!E107,IF($B$443='Contribution Structures'!$H$8,'Contribution Structures'!E130,IF($B$443='Contribution Structures'!$H$9,'Contribution Structures'!E153)))))))</f>
        <v>0.26</v>
      </c>
      <c r="J457" s="95">
        <f>Input!$G$24</f>
        <v>0</v>
      </c>
      <c r="K457" s="84">
        <f>(I457*HLOOKUP($B$444,Input!$D$21:$G$25, 4, FALSE))+(J457-HLOOKUP($B$444,Input!$D$21:$G$25, 4, FALSE))</f>
        <v>0</v>
      </c>
      <c r="L457" s="62">
        <f>IF($B$443='Contribution Structures'!$H$3,'Contribution Structures'!F15,IF($B$443='Contribution Structures'!$H$4,'Contribution Structures'!F38,IF($B$443='Contribution Structures'!$H$5,'Contribution Structures'!F61,IF($B$443='Contribution Structures'!$H$6,'Contribution Structures'!F84,IF($B$443='Contribution Structures'!$H$7,'Contribution Structures'!F107,IF($B$443='Contribution Structures'!$H$8,'Contribution Structures'!F130,IF($B$443='Contribution Structures'!$H$9,'Contribution Structures'!F153)))))))</f>
        <v>0.22</v>
      </c>
      <c r="M457" s="95">
        <f>Input!$G$25</f>
        <v>0</v>
      </c>
      <c r="N457" s="84">
        <f>(L457*HLOOKUP($B$444,Input!$D$21:$G$25, 5, FALSE))+(M457-HLOOKUP($B$444,Input!$D$21:$G$25, 5, FALSE))</f>
        <v>0</v>
      </c>
    </row>
    <row r="458" spans="1:14" s="1" customFormat="1" x14ac:dyDescent="0.25">
      <c r="A458" s="115">
        <v>13</v>
      </c>
      <c r="B458" s="60" t="s">
        <v>41</v>
      </c>
      <c r="C458" s="62">
        <f>IF($B$443 ='Contribution Structures'!$H$3,'Contribution Structures'!C16,IF($B$443='Contribution Structures'!$H$4,'Contribution Structures'!C39,IF($B$443='Contribution Structures'!$H$5,'Contribution Structures'!C62,IF($B$443='Contribution Structures'!$H$6,'Contribution Structures'!C85,IF($B$443='Contribution Structures'!$H$7,'Contribution Structures'!C108,IF($B$443='Contribution Structures'!$H$8,'Contribution Structures'!C131,IF($B$443='Contribution Structures'!$H$9,'Contribution Structures'!C154)))))))</f>
        <v>0.33</v>
      </c>
      <c r="D458" s="95">
        <f>Input!$G$22</f>
        <v>0</v>
      </c>
      <c r="E458" s="84">
        <f>(C458*HLOOKUP($B$444,Input!$D$21:$G$25, 2, FALSE))+(D458-HLOOKUP($B$444,Input!$D$21:$G$25, 2, FALSE))</f>
        <v>0</v>
      </c>
      <c r="F458" s="62">
        <f>IF($B$443='Contribution Structures'!$H$3,'Contribution Structures'!D16,IF($B$443='Contribution Structures'!$H$4,'Contribution Structures'!D39,IF($B$443='Contribution Structures'!$H$5,'Contribution Structures'!D62,IF($B$443='Contribution Structures'!$H$6,'Contribution Structures'!D85,IF($B$443='Contribution Structures'!$H$7,'Contribution Structures'!D108,IF($B$443='Contribution Structures'!$H$8,'Contribution Structures'!D131,IF($B$443='Contribution Structures'!$H$9,'Contribution Structures'!D154)))))))</f>
        <v>0.27</v>
      </c>
      <c r="G458" s="95">
        <f>Input!$G$23</f>
        <v>0</v>
      </c>
      <c r="H458" s="84">
        <f>(F458*HLOOKUP($B$444,Input!$D$21:$G$25, 3, FALSE))+(G458-HLOOKUP($B$444,Input!$D$21:$G$25, 3, FALSE))</f>
        <v>0</v>
      </c>
      <c r="I458" s="62">
        <f>IF($B$443='Contribution Structures'!$H$3,'Contribution Structures'!E16,IF($B$443='Contribution Structures'!$H$4,'Contribution Structures'!E39,IF($B$443='Contribution Structures'!$H$5,'Contribution Structures'!E62,IF($B$443='Contribution Structures'!$H$6,'Contribution Structures'!E85,IF($B$443='Contribution Structures'!$H$7,'Contribution Structures'!E108,IF($B$443='Contribution Structures'!$H$8,'Contribution Structures'!E131,IF($B$443='Contribution Structures'!$H$9,'Contribution Structures'!E154)))))))</f>
        <v>0.27</v>
      </c>
      <c r="J458" s="95">
        <f>Input!$G$24</f>
        <v>0</v>
      </c>
      <c r="K458" s="84">
        <f>(I458*HLOOKUP($B$444,Input!$D$21:$G$25, 4, FALSE))+(J458-HLOOKUP($B$444,Input!$D$21:$G$25, 4, FALSE))</f>
        <v>0</v>
      </c>
      <c r="L458" s="62">
        <f>IF($B$443='Contribution Structures'!$H$3,'Contribution Structures'!F16,IF($B$443='Contribution Structures'!$H$4,'Contribution Structures'!F39,IF($B$443='Contribution Structures'!$H$5,'Contribution Structures'!F62,IF($B$443='Contribution Structures'!$H$6,'Contribution Structures'!F85,IF($B$443='Contribution Structures'!$H$7,'Contribution Structures'!F108,IF($B$443='Contribution Structures'!$H$8,'Contribution Structures'!F131,IF($B$443='Contribution Structures'!$H$9,'Contribution Structures'!F154)))))))</f>
        <v>0.23</v>
      </c>
      <c r="M458" s="95">
        <f>Input!$G$25</f>
        <v>0</v>
      </c>
      <c r="N458" s="84">
        <f>(L458*HLOOKUP($B$444,Input!$D$21:$G$25, 5, FALSE))+(M458-HLOOKUP($B$444,Input!$D$21:$G$25, 5, FALSE))</f>
        <v>0</v>
      </c>
    </row>
    <row r="459" spans="1:14" s="1" customFormat="1" x14ac:dyDescent="0.25">
      <c r="A459" s="115">
        <v>14</v>
      </c>
      <c r="B459" s="60" t="s">
        <v>42</v>
      </c>
      <c r="C459" s="62">
        <f>IF($B$443 ='Contribution Structures'!$H$3,'Contribution Structures'!C17,IF($B$443='Contribution Structures'!$H$4,'Contribution Structures'!C40,IF($B$443='Contribution Structures'!$H$5,'Contribution Structures'!C63,IF($B$443='Contribution Structures'!$H$6,'Contribution Structures'!C86,IF($B$443='Contribution Structures'!$H$7,'Contribution Structures'!C109,IF($B$443='Contribution Structures'!$H$8,'Contribution Structures'!C132,IF($B$443='Contribution Structures'!$H$9,'Contribution Structures'!C155)))))))</f>
        <v>0.34</v>
      </c>
      <c r="D459" s="95">
        <f>Input!$G$22</f>
        <v>0</v>
      </c>
      <c r="E459" s="84">
        <f>(C459*HLOOKUP($B$444,Input!$D$21:$G$25, 2, FALSE))+(D459-HLOOKUP($B$444,Input!$D$21:$G$25, 2, FALSE))</f>
        <v>0</v>
      </c>
      <c r="F459" s="62">
        <f>IF($B$443='Contribution Structures'!$H$3,'Contribution Structures'!D17,IF($B$443='Contribution Structures'!$H$4,'Contribution Structures'!D40,IF($B$443='Contribution Structures'!$H$5,'Contribution Structures'!D63,IF($B$443='Contribution Structures'!$H$6,'Contribution Structures'!D86,IF($B$443='Contribution Structures'!$H$7,'Contribution Structures'!D109,IF($B$443='Contribution Structures'!$H$8,'Contribution Structures'!D132,IF($B$443='Contribution Structures'!$H$9,'Contribution Structures'!D155)))))))</f>
        <v>0.28000000000000003</v>
      </c>
      <c r="G459" s="95">
        <f>Input!$G$23</f>
        <v>0</v>
      </c>
      <c r="H459" s="84">
        <f>(F459*HLOOKUP($B$444,Input!$D$21:$G$25, 3, FALSE))+(G459-HLOOKUP($B$444,Input!$D$21:$G$25, 3, FALSE))</f>
        <v>0</v>
      </c>
      <c r="I459" s="62">
        <f>IF($B$443='Contribution Structures'!$H$3,'Contribution Structures'!E17,IF($B$443='Contribution Structures'!$H$4,'Contribution Structures'!E40,IF($B$443='Contribution Structures'!$H$5,'Contribution Structures'!E63,IF($B$443='Contribution Structures'!$H$6,'Contribution Structures'!E86,IF($B$443='Contribution Structures'!$H$7,'Contribution Structures'!E109,IF($B$443='Contribution Structures'!$H$8,'Contribution Structures'!E132,IF($B$443='Contribution Structures'!$H$9,'Contribution Structures'!E155)))))))</f>
        <v>0.28000000000000003</v>
      </c>
      <c r="J459" s="95">
        <f>Input!$G$24</f>
        <v>0</v>
      </c>
      <c r="K459" s="84">
        <f>(I459*HLOOKUP($B$444,Input!$D$21:$G$25, 4, FALSE))+(J459-HLOOKUP($B$444,Input!$D$21:$G$25, 4, FALSE))</f>
        <v>0</v>
      </c>
      <c r="L459" s="62">
        <f>IF($B$443='Contribution Structures'!$H$3,'Contribution Structures'!F17,IF($B$443='Contribution Structures'!$H$4,'Contribution Structures'!F40,IF($B$443='Contribution Structures'!$H$5,'Contribution Structures'!F63,IF($B$443='Contribution Structures'!$H$6,'Contribution Structures'!F86,IF($B$443='Contribution Structures'!$H$7,'Contribution Structures'!F109,IF($B$443='Contribution Structures'!$H$8,'Contribution Structures'!F132,IF($B$443='Contribution Structures'!$H$9,'Contribution Structures'!F155)))))))</f>
        <v>0.24</v>
      </c>
      <c r="M459" s="95">
        <f>Input!$G$25</f>
        <v>0</v>
      </c>
      <c r="N459" s="84">
        <f>(L459*HLOOKUP($B$444,Input!$D$21:$G$25, 5, FALSE))+(M459-HLOOKUP($B$444,Input!$D$21:$G$25, 5, FALSE))</f>
        <v>0</v>
      </c>
    </row>
    <row r="460" spans="1:14" s="1" customFormat="1" x14ac:dyDescent="0.25">
      <c r="A460" s="115">
        <v>15</v>
      </c>
      <c r="B460" s="60" t="s">
        <v>43</v>
      </c>
      <c r="C460" s="62">
        <f>IF($B$443 ='Contribution Structures'!$H$3,'Contribution Structures'!C18,IF($B$443='Contribution Structures'!$H$4,'Contribution Structures'!C41,IF($B$443='Contribution Structures'!$H$5,'Contribution Structures'!C64,IF($B$443='Contribution Structures'!$H$6,'Contribution Structures'!C87,IF($B$443='Contribution Structures'!$H$7,'Contribution Structures'!C110,IF($B$443='Contribution Structures'!$H$8,'Contribution Structures'!C133,IF($B$443='Contribution Structures'!$H$9,'Contribution Structures'!C156)))))))</f>
        <v>0.34</v>
      </c>
      <c r="D460" s="95">
        <f>Input!$G$22</f>
        <v>0</v>
      </c>
      <c r="E460" s="84">
        <f>(C460*HLOOKUP($B$444,Input!$D$21:$G$25, 2, FALSE))+(D460-HLOOKUP($B$444,Input!$D$21:$G$25, 2, FALSE))</f>
        <v>0</v>
      </c>
      <c r="F460" s="62">
        <f>IF($B$443='Contribution Structures'!$H$3,'Contribution Structures'!D18,IF($B$443='Contribution Structures'!$H$4,'Contribution Structures'!D41,IF($B$443='Contribution Structures'!$H$5,'Contribution Structures'!D64,IF($B$443='Contribution Structures'!$H$6,'Contribution Structures'!D87,IF($B$443='Contribution Structures'!$H$7,'Contribution Structures'!D110,IF($B$443='Contribution Structures'!$H$8,'Contribution Structures'!D133,IF($B$443='Contribution Structures'!$H$9,'Contribution Structures'!D156)))))))</f>
        <v>0.3</v>
      </c>
      <c r="G460" s="95">
        <f>Input!$G$23</f>
        <v>0</v>
      </c>
      <c r="H460" s="84">
        <f>(F460*HLOOKUP($B$444,Input!$D$21:$G$25, 3, FALSE))+(G460-HLOOKUP($B$444,Input!$D$21:$G$25, 3, FALSE))</f>
        <v>0</v>
      </c>
      <c r="I460" s="62">
        <f>IF($B$443='Contribution Structures'!$H$3,'Contribution Structures'!E18,IF($B$443='Contribution Structures'!$H$4,'Contribution Structures'!E41,IF($B$443='Contribution Structures'!$H$5,'Contribution Structures'!E64,IF($B$443='Contribution Structures'!$H$6,'Contribution Structures'!E87,IF($B$443='Contribution Structures'!$H$7,'Contribution Structures'!E110,IF($B$443='Contribution Structures'!$H$8,'Contribution Structures'!E133,IF($B$443='Contribution Structures'!$H$9,'Contribution Structures'!E156)))))))</f>
        <v>0.3</v>
      </c>
      <c r="J460" s="95">
        <f>Input!$G$24</f>
        <v>0</v>
      </c>
      <c r="K460" s="84">
        <f>(I460*HLOOKUP($B$444,Input!$D$21:$G$25, 4, FALSE))+(J460-HLOOKUP($B$444,Input!$D$21:$G$25, 4, FALSE))</f>
        <v>0</v>
      </c>
      <c r="L460" s="62">
        <f>IF($B$443='Contribution Structures'!$H$3,'Contribution Structures'!F18,IF($B$443='Contribution Structures'!$H$4,'Contribution Structures'!F41,IF($B$443='Contribution Structures'!$H$5,'Contribution Structures'!F64,IF($B$443='Contribution Structures'!$H$6,'Contribution Structures'!F87,IF($B$443='Contribution Structures'!$H$7,'Contribution Structures'!F110,IF($B$443='Contribution Structures'!$H$8,'Contribution Structures'!F133,IF($B$443='Contribution Structures'!$H$9,'Contribution Structures'!F156)))))))</f>
        <v>0.26</v>
      </c>
      <c r="M460" s="95">
        <f>Input!$G$25</f>
        <v>0</v>
      </c>
      <c r="N460" s="84">
        <f>(L460*HLOOKUP($B$444,Input!$D$21:$G$25, 5, FALSE))+(M460-HLOOKUP($B$444,Input!$D$21:$G$25, 5, FALSE))</f>
        <v>0</v>
      </c>
    </row>
    <row r="461" spans="1:14" s="1" customFormat="1" x14ac:dyDescent="0.25">
      <c r="A461" s="115">
        <v>16</v>
      </c>
      <c r="B461" s="62" t="s">
        <v>44</v>
      </c>
      <c r="C461" s="62">
        <f>IF($B$443 ='Contribution Structures'!$H$3,'Contribution Structures'!C19,IF($B$443='Contribution Structures'!$H$4,'Contribution Structures'!C42,IF($B$443='Contribution Structures'!$H$5,'Contribution Structures'!C65,IF($B$443='Contribution Structures'!$H$6,'Contribution Structures'!C88,IF($B$443='Contribution Structures'!$H$7,'Contribution Structures'!C111,IF($B$443='Contribution Structures'!$H$8,'Contribution Structures'!C134,IF($B$443='Contribution Structures'!$H$9,'Contribution Structures'!C157)))))))</f>
        <v>0.34</v>
      </c>
      <c r="D461" s="95">
        <f>Input!$G$22</f>
        <v>0</v>
      </c>
      <c r="E461" s="84">
        <f>(C461*HLOOKUP($B$444,Input!$D$21:$G$25, 2, FALSE))+(D461-HLOOKUP($B$444,Input!$D$21:$G$25, 2, FALSE))</f>
        <v>0</v>
      </c>
      <c r="F461" s="62">
        <f>IF($B$443='Contribution Structures'!$H$3,'Contribution Structures'!D19,IF($B$443='Contribution Structures'!$H$4,'Contribution Structures'!D42,IF($B$443='Contribution Structures'!$H$5,'Contribution Structures'!D65,IF($B$443='Contribution Structures'!$H$6,'Contribution Structures'!D88,IF($B$443='Contribution Structures'!$H$7,'Contribution Structures'!D111,IF($B$443='Contribution Structures'!$H$8,'Contribution Structures'!D134,IF($B$443='Contribution Structures'!$H$9,'Contribution Structures'!D157)))))))</f>
        <v>0.3</v>
      </c>
      <c r="G461" s="95">
        <f>Input!$G$23</f>
        <v>0</v>
      </c>
      <c r="H461" s="84">
        <f>(F461*HLOOKUP($B$444,Input!$D$21:$G$25, 3, FALSE))+(G461-HLOOKUP($B$444,Input!$D$21:$G$25, 3, FALSE))</f>
        <v>0</v>
      </c>
      <c r="I461" s="62">
        <f>IF($B$443='Contribution Structures'!$H$3,'Contribution Structures'!E19,IF($B$443='Contribution Structures'!$H$4,'Contribution Structures'!E42,IF($B$443='Contribution Structures'!$H$5,'Contribution Structures'!E65,IF($B$443='Contribution Structures'!$H$6,'Contribution Structures'!E88,IF($B$443='Contribution Structures'!$H$7,'Contribution Structures'!E111,IF($B$443='Contribution Structures'!$H$8,'Contribution Structures'!E134,IF($B$443='Contribution Structures'!$H$9,'Contribution Structures'!E157)))))))</f>
        <v>0.3</v>
      </c>
      <c r="J461" s="95">
        <f>Input!$G$24</f>
        <v>0</v>
      </c>
      <c r="K461" s="84">
        <f>(I461*HLOOKUP($B$444,Input!$D$21:$G$25, 4, FALSE))+(J461-HLOOKUP($B$444,Input!$D$21:$G$25, 4, FALSE))</f>
        <v>0</v>
      </c>
      <c r="L461" s="62">
        <f>IF($B$443='Contribution Structures'!$H$3,'Contribution Structures'!F19,IF($B$443='Contribution Structures'!$H$4,'Contribution Structures'!F42,IF($B$443='Contribution Structures'!$H$5,'Contribution Structures'!F65,IF($B$443='Contribution Structures'!$H$6,'Contribution Structures'!F88,IF($B$443='Contribution Structures'!$H$7,'Contribution Structures'!F111,IF($B$443='Contribution Structures'!$H$8,'Contribution Structures'!F134,IF($B$443='Contribution Structures'!$H$9,'Contribution Structures'!F157)))))))</f>
        <v>0.28000000000000003</v>
      </c>
      <c r="M461" s="95">
        <f>Input!$G$25</f>
        <v>0</v>
      </c>
      <c r="N461" s="84">
        <f>(L461*HLOOKUP($B$444,Input!$D$21:$G$25, 5, FALSE))+(M461-HLOOKUP($B$444,Input!$D$21:$G$25, 5, FALSE))</f>
        <v>0</v>
      </c>
    </row>
    <row r="462" spans="1:14" s="1" customFormat="1" x14ac:dyDescent="0.25">
      <c r="A462" s="115">
        <v>17</v>
      </c>
      <c r="B462" s="60" t="s">
        <v>45</v>
      </c>
      <c r="C462" s="62">
        <f>IF($B$443 ='Contribution Structures'!$H$3,'Contribution Structures'!C20,IF($B$443='Contribution Structures'!$H$4,'Contribution Structures'!C43,IF($B$443='Contribution Structures'!$H$5,'Contribution Structures'!C66,IF($B$443='Contribution Structures'!$H$6,'Contribution Structures'!C89,IF($B$443='Contribution Structures'!$H$7,'Contribution Structures'!C112,IF($B$443='Contribution Structures'!$H$8,'Contribution Structures'!C135,IF($B$443='Contribution Structures'!$H$9,'Contribution Structures'!C158)))))))</f>
        <v>0.35</v>
      </c>
      <c r="D462" s="95">
        <f>Input!$G$22</f>
        <v>0</v>
      </c>
      <c r="E462" s="84">
        <f>(C462*HLOOKUP($B$444,Input!$D$21:$G$25, 2, FALSE))+(D462-HLOOKUP($B$444,Input!$D$21:$G$25, 2, FALSE))</f>
        <v>0</v>
      </c>
      <c r="F462" s="62">
        <f>IF($B$443='Contribution Structures'!$H$3,'Contribution Structures'!D20,IF($B$443='Contribution Structures'!$H$4,'Contribution Structures'!D43,IF($B$443='Contribution Structures'!$H$5,'Contribution Structures'!D66,IF($B$443='Contribution Structures'!$H$6,'Contribution Structures'!D89,IF($B$443='Contribution Structures'!$H$7,'Contribution Structures'!D112,IF($B$443='Contribution Structures'!$H$8,'Contribution Structures'!D135,IF($B$443='Contribution Structures'!$H$9,'Contribution Structures'!D158)))))))</f>
        <v>0.3</v>
      </c>
      <c r="G462" s="95">
        <f>Input!$G$23</f>
        <v>0</v>
      </c>
      <c r="H462" s="84">
        <f>(F462*HLOOKUP($B$444,Input!$D$21:$G$25, 3, FALSE))+(G462-HLOOKUP($B$444,Input!$D$21:$G$25, 3, FALSE))</f>
        <v>0</v>
      </c>
      <c r="I462" s="62">
        <f>IF($B$443='Contribution Structures'!$H$3,'Contribution Structures'!E20,IF($B$443='Contribution Structures'!$H$4,'Contribution Structures'!E43,IF($B$443='Contribution Structures'!$H$5,'Contribution Structures'!E66,IF($B$443='Contribution Structures'!$H$6,'Contribution Structures'!E89,IF($B$443='Contribution Structures'!$H$7,'Contribution Structures'!E112,IF($B$443='Contribution Structures'!$H$8,'Contribution Structures'!E135,IF($B$443='Contribution Structures'!$H$9,'Contribution Structures'!E158)))))))</f>
        <v>0.3</v>
      </c>
      <c r="J462" s="95">
        <f>Input!$G$24</f>
        <v>0</v>
      </c>
      <c r="K462" s="84">
        <f>(I462*HLOOKUP($B$444,Input!$D$21:$G$25, 4, FALSE))+(J462-HLOOKUP($B$444,Input!$D$21:$G$25, 4, FALSE))</f>
        <v>0</v>
      </c>
      <c r="L462" s="62">
        <f>IF($B$443='Contribution Structures'!$H$3,'Contribution Structures'!F20,IF($B$443='Contribution Structures'!$H$4,'Contribution Structures'!F43,IF($B$443='Contribution Structures'!$H$5,'Contribution Structures'!F66,IF($B$443='Contribution Structures'!$H$6,'Contribution Structures'!F89,IF($B$443='Contribution Structures'!$H$7,'Contribution Structures'!F112,IF($B$443='Contribution Structures'!$H$8,'Contribution Structures'!F135,IF($B$443='Contribution Structures'!$H$9,'Contribution Structures'!F158)))))))</f>
        <v>0.28999999999999998</v>
      </c>
      <c r="M462" s="95">
        <f>Input!$G$25</f>
        <v>0</v>
      </c>
      <c r="N462" s="84">
        <f>(L462*HLOOKUP($B$444,Input!$D$21:$G$25, 5, FALSE))+(M462-HLOOKUP($B$444,Input!$D$21:$G$25, 5, FALSE))</f>
        <v>0</v>
      </c>
    </row>
    <row r="463" spans="1:14" s="1" customFormat="1" x14ac:dyDescent="0.25">
      <c r="A463" s="115">
        <v>18</v>
      </c>
      <c r="B463" s="60" t="s">
        <v>46</v>
      </c>
      <c r="C463" s="62">
        <f>IF($B$443 ='Contribution Structures'!$H$3,'Contribution Structures'!C21,IF($B$443='Contribution Structures'!$H$4,'Contribution Structures'!C44,IF($B$443='Contribution Structures'!$H$5,'Contribution Structures'!C67,IF($B$443='Contribution Structures'!$H$6,'Contribution Structures'!C90,IF($B$443='Contribution Structures'!$H$7,'Contribution Structures'!C113,IF($B$443='Contribution Structures'!$H$8,'Contribution Structures'!C136,IF($B$443='Contribution Structures'!$H$9,'Contribution Structures'!C159)))))))</f>
        <v>0.35</v>
      </c>
      <c r="D463" s="95">
        <f>Input!$G$22</f>
        <v>0</v>
      </c>
      <c r="E463" s="84">
        <f>(C463*HLOOKUP($B$444,Input!$D$21:$G$25, 2, FALSE))+(D463-HLOOKUP($B$444,Input!$D$21:$G$25, 2, FALSE))</f>
        <v>0</v>
      </c>
      <c r="F463" s="62">
        <f>IF($B$443='Contribution Structures'!$H$3,'Contribution Structures'!D21,IF($B$443='Contribution Structures'!$H$4,'Contribution Structures'!D44,IF($B$443='Contribution Structures'!$H$5,'Contribution Structures'!D67,IF($B$443='Contribution Structures'!$H$6,'Contribution Structures'!D90,IF($B$443='Contribution Structures'!$H$7,'Contribution Structures'!D113,IF($B$443='Contribution Structures'!$H$8,'Contribution Structures'!D136,IF($B$443='Contribution Structures'!$H$9,'Contribution Structures'!D159)))))))</f>
        <v>0.35</v>
      </c>
      <c r="G463" s="95">
        <f>Input!$G$23</f>
        <v>0</v>
      </c>
      <c r="H463" s="84">
        <f>(F463*HLOOKUP($B$444,Input!$D$21:$G$25, 3, FALSE))+(G463-HLOOKUP($B$444,Input!$D$21:$G$25, 3, FALSE))</f>
        <v>0</v>
      </c>
      <c r="I463" s="62">
        <f>IF($B$443='Contribution Structures'!$H$3,'Contribution Structures'!E21,IF($B$443='Contribution Structures'!$H$4,'Contribution Structures'!E44,IF($B$443='Contribution Structures'!$H$5,'Contribution Structures'!E67,IF($B$443='Contribution Structures'!$H$6,'Contribution Structures'!E90,IF($B$443='Contribution Structures'!$H$7,'Contribution Structures'!E113,IF($B$443='Contribution Structures'!$H$8,'Contribution Structures'!E136,IF($B$443='Contribution Structures'!$H$9,'Contribution Structures'!E159)))))))</f>
        <v>0.35</v>
      </c>
      <c r="J463" s="95">
        <f>Input!$G$24</f>
        <v>0</v>
      </c>
      <c r="K463" s="84">
        <f>(I463*HLOOKUP($B$444,Input!$D$21:$G$25, 4, FALSE))+(J463-HLOOKUP($B$444,Input!$D$21:$G$25, 4, FALSE))</f>
        <v>0</v>
      </c>
      <c r="L463" s="62">
        <f>IF($B$443='Contribution Structures'!$H$3,'Contribution Structures'!F21,IF($B$443='Contribution Structures'!$H$4,'Contribution Structures'!F44,IF($B$443='Contribution Structures'!$H$5,'Contribution Structures'!F67,IF($B$443='Contribution Structures'!$H$6,'Contribution Structures'!F90,IF($B$443='Contribution Structures'!$H$7,'Contribution Structures'!F113,IF($B$443='Contribution Structures'!$H$8,'Contribution Structures'!F136,IF($B$443='Contribution Structures'!$H$9,'Contribution Structures'!F159)))))))</f>
        <v>0.32</v>
      </c>
      <c r="M463" s="95">
        <f>Input!$G$25</f>
        <v>0</v>
      </c>
      <c r="N463" s="84">
        <f>(L463*HLOOKUP($B$444,Input!$D$21:$G$25, 5, FALSE))+(M463-HLOOKUP($B$444,Input!$D$21:$G$25, 5, FALSE))</f>
        <v>0</v>
      </c>
    </row>
    <row r="464" spans="1:14" s="1" customFormat="1" x14ac:dyDescent="0.25">
      <c r="A464" s="115">
        <v>19</v>
      </c>
      <c r="B464" s="60" t="s">
        <v>47</v>
      </c>
      <c r="C464" s="62">
        <f>IF($B$443 ='Contribution Structures'!$H$3,'Contribution Structures'!C22,IF($B$443='Contribution Structures'!$H$4,'Contribution Structures'!C45,IF($B$443='Contribution Structures'!$H$5,'Contribution Structures'!C68,IF($B$443='Contribution Structures'!$H$6,'Contribution Structures'!C91,IF($B$443='Contribution Structures'!$H$7,'Contribution Structures'!C114,IF($B$443='Contribution Structures'!$H$8,'Contribution Structures'!C137,IF($B$443='Contribution Structures'!$H$9,'Contribution Structures'!C160)))))))</f>
        <v>0.35</v>
      </c>
      <c r="D464" s="95">
        <f>Input!$G$22</f>
        <v>0</v>
      </c>
      <c r="E464" s="84">
        <f>(C464*HLOOKUP($B$444,Input!$D$21:$G$25, 2, FALSE))+(D464-HLOOKUP($B$444,Input!$D$21:$G$25, 2, FALSE))</f>
        <v>0</v>
      </c>
      <c r="F464" s="62">
        <f>IF($B$443='Contribution Structures'!$H$3,'Contribution Structures'!D22,IF($B$443='Contribution Structures'!$H$4,'Contribution Structures'!D45,IF($B$443='Contribution Structures'!$H$5,'Contribution Structures'!D68,IF($B$443='Contribution Structures'!$H$6,'Contribution Structures'!D91,IF($B$443='Contribution Structures'!$H$7,'Contribution Structures'!D114,IF($B$443='Contribution Structures'!$H$8,'Contribution Structures'!D137,IF($B$443='Contribution Structures'!$H$9,'Contribution Structures'!D160)))))))</f>
        <v>0.35</v>
      </c>
      <c r="G464" s="95">
        <f>Input!$G$23</f>
        <v>0</v>
      </c>
      <c r="H464" s="84">
        <f>(F464*HLOOKUP($B$444,Input!$D$21:$G$25, 3, FALSE))+(G464-HLOOKUP($B$444,Input!$D$21:$G$25, 3, FALSE))</f>
        <v>0</v>
      </c>
      <c r="I464" s="62">
        <f>IF($B$443='Contribution Structures'!$H$3,'Contribution Structures'!E22,IF($B$443='Contribution Structures'!$H$4,'Contribution Structures'!E45,IF($B$443='Contribution Structures'!$H$5,'Contribution Structures'!E68,IF($B$443='Contribution Structures'!$H$6,'Contribution Structures'!E91,IF($B$443='Contribution Structures'!$H$7,'Contribution Structures'!E114,IF($B$443='Contribution Structures'!$H$8,'Contribution Structures'!E137,IF($B$443='Contribution Structures'!$H$9,'Contribution Structures'!E160)))))))</f>
        <v>0.35</v>
      </c>
      <c r="J464" s="95">
        <f>Input!$G$24</f>
        <v>0</v>
      </c>
      <c r="K464" s="84">
        <f>(I464*HLOOKUP($B$444,Input!$D$21:$G$25, 4, FALSE))+(J464-HLOOKUP($B$444,Input!$D$21:$G$25, 4, FALSE))</f>
        <v>0</v>
      </c>
      <c r="L464" s="62">
        <f>IF($B$443='Contribution Structures'!$H$3,'Contribution Structures'!F22,IF($B$443='Contribution Structures'!$H$4,'Contribution Structures'!F45,IF($B$443='Contribution Structures'!$H$5,'Contribution Structures'!F68,IF($B$443='Contribution Structures'!$H$6,'Contribution Structures'!F91,IF($B$443='Contribution Structures'!$H$7,'Contribution Structures'!F114,IF($B$443='Contribution Structures'!$H$8,'Contribution Structures'!F137,IF($B$443='Contribution Structures'!$H$9,'Contribution Structures'!F160)))))))</f>
        <v>0.32</v>
      </c>
      <c r="M464" s="95">
        <f>Input!$G$25</f>
        <v>0</v>
      </c>
      <c r="N464" s="84">
        <f>(L464*HLOOKUP($B$444,Input!$D$21:$G$25, 5, FALSE))+(M464-HLOOKUP($B$444,Input!$D$21:$G$25, 5, FALSE))</f>
        <v>0</v>
      </c>
    </row>
    <row r="465" spans="1:14" s="1" customFormat="1" ht="15.75" thickBot="1" x14ac:dyDescent="0.3">
      <c r="A465" s="115">
        <v>20</v>
      </c>
      <c r="B465" s="63" t="s">
        <v>48</v>
      </c>
      <c r="C465" s="65">
        <f>IF($B$443 ='Contribution Structures'!$H$3,'Contribution Structures'!C23,IF($B$443='Contribution Structures'!$H$4,'Contribution Structures'!C46,IF($B$443='Contribution Structures'!$H$5,'Contribution Structures'!C69,IF($B$443='Contribution Structures'!$H$6,'Contribution Structures'!C92,IF($B$443='Contribution Structures'!$H$7,'Contribution Structures'!C115,IF($B$443='Contribution Structures'!$H$8,'Contribution Structures'!C138,IF($B$443='Contribution Structures'!$H$9,'Contribution Structures'!C161)))))))</f>
        <v>0.35</v>
      </c>
      <c r="D465" s="97">
        <f>Input!$G$22</f>
        <v>0</v>
      </c>
      <c r="E465" s="89">
        <f>(C465*HLOOKUP($B$444,Input!$D$21:$G$25, 2, FALSE))+(D465-HLOOKUP($B$444,Input!$D$21:$G$25, 2, FALSE))</f>
        <v>0</v>
      </c>
      <c r="F465" s="65">
        <f>IF($B$443='Contribution Structures'!$H$3,'Contribution Structures'!D23,IF($B$443='Contribution Structures'!$H$4,'Contribution Structures'!D46,IF($B$443='Contribution Structures'!$H$5,'Contribution Structures'!D69,IF($B$443='Contribution Structures'!$H$6,'Contribution Structures'!D92,IF($B$443='Contribution Structures'!$H$7,'Contribution Structures'!D115,IF($B$443='Contribution Structures'!$H$8,'Contribution Structures'!D138,IF($B$443='Contribution Structures'!$H$9,'Contribution Structures'!D161)))))))</f>
        <v>0.35</v>
      </c>
      <c r="G465" s="97">
        <f>Input!$G$23</f>
        <v>0</v>
      </c>
      <c r="H465" s="89">
        <f>(F465*HLOOKUP($B$444,Input!$D$21:$G$25, 3, FALSE))+(G465-HLOOKUP($B$444,Input!$D$21:$G$25, 3, FALSE))</f>
        <v>0</v>
      </c>
      <c r="I465" s="65">
        <f>IF($B$443='Contribution Structures'!$H$3,'Contribution Structures'!E23,IF($B$443='Contribution Structures'!$H$4,'Contribution Structures'!E46,IF($B$443='Contribution Structures'!$H$5,'Contribution Structures'!E69,IF($B$443='Contribution Structures'!$H$6,'Contribution Structures'!E92,IF($B$443='Contribution Structures'!$H$7,'Contribution Structures'!E115,IF($B$443='Contribution Structures'!$H$8,'Contribution Structures'!E138,IF($B$443='Contribution Structures'!$H$9,'Contribution Structures'!E161)))))))</f>
        <v>0.35</v>
      </c>
      <c r="J465" s="97">
        <f>Input!$G$24</f>
        <v>0</v>
      </c>
      <c r="K465" s="89">
        <f>(I465*HLOOKUP($B$444,Input!$D$21:$G$25, 4, FALSE))+(J465-HLOOKUP($B$444,Input!$D$21:$G$25, 4, FALSE))</f>
        <v>0</v>
      </c>
      <c r="L465" s="65">
        <f>IF($B$443='Contribution Structures'!$H$3,'Contribution Structures'!F23,IF($B$443='Contribution Structures'!$H$4,'Contribution Structures'!F46,IF($B$443='Contribution Structures'!$H$5,'Contribution Structures'!F69,IF($B$443='Contribution Structures'!$H$6,'Contribution Structures'!F92,IF($B$443='Contribution Structures'!$H$7,'Contribution Structures'!F115,IF($B$443='Contribution Structures'!$H$8,'Contribution Structures'!F138,IF($B$443='Contribution Structures'!$H$9,'Contribution Structures'!F161)))))))</f>
        <v>0.35</v>
      </c>
      <c r="M465" s="97">
        <f>Input!$G$25</f>
        <v>0</v>
      </c>
      <c r="N465" s="89">
        <f>(L465*HLOOKUP($B$444,Input!$D$21:$G$25, 5, FALSE))+(M465-HLOOKUP($B$444,Input!$D$21:$G$25, 5, FALSE))</f>
        <v>0</v>
      </c>
    </row>
    <row r="466" spans="1:14" s="1" customFormat="1" ht="15.75" thickBot="1" x14ac:dyDescent="0.3">
      <c r="A466" s="114"/>
    </row>
    <row r="467" spans="1:14" s="1" customFormat="1" ht="22.5" customHeight="1" thickBot="1" x14ac:dyDescent="0.3">
      <c r="A467" s="125" t="s">
        <v>4</v>
      </c>
      <c r="B467" s="101" t="str">
        <f>Input!B31</f>
        <v>PPO</v>
      </c>
    </row>
    <row r="468" spans="1:14" s="1" customFormat="1" ht="26.1" customHeight="1" thickBot="1" x14ac:dyDescent="0.3">
      <c r="A468" s="126" t="s">
        <v>80</v>
      </c>
      <c r="B468" s="116" t="s">
        <v>77</v>
      </c>
    </row>
    <row r="469" spans="1:14" s="1" customFormat="1" ht="29.45" customHeight="1" thickBot="1" x14ac:dyDescent="0.3">
      <c r="A469" s="127" t="s">
        <v>82</v>
      </c>
      <c r="B469" s="117" t="s">
        <v>137</v>
      </c>
      <c r="C469" s="146" t="s">
        <v>12</v>
      </c>
      <c r="D469" s="147"/>
      <c r="E469" s="148"/>
      <c r="F469" s="146" t="s">
        <v>13</v>
      </c>
      <c r="G469" s="147"/>
      <c r="H469" s="148"/>
      <c r="I469" s="146" t="s">
        <v>14</v>
      </c>
      <c r="J469" s="147"/>
      <c r="K469" s="148"/>
      <c r="L469" s="146" t="s">
        <v>15</v>
      </c>
      <c r="M469" s="147"/>
      <c r="N469" s="148"/>
    </row>
    <row r="470" spans="1:14" s="1" customFormat="1" ht="26.25" thickBot="1" x14ac:dyDescent="0.3">
      <c r="A470" s="115" t="s">
        <v>16</v>
      </c>
      <c r="B470" s="55" t="s">
        <v>17</v>
      </c>
      <c r="C470" s="56" t="s">
        <v>18</v>
      </c>
      <c r="D470" s="72" t="s">
        <v>19</v>
      </c>
      <c r="E470" s="73" t="s">
        <v>20</v>
      </c>
      <c r="F470" s="56" t="s">
        <v>18</v>
      </c>
      <c r="G470" s="72" t="s">
        <v>19</v>
      </c>
      <c r="H470" s="73" t="s">
        <v>20</v>
      </c>
      <c r="I470" s="56" t="s">
        <v>18</v>
      </c>
      <c r="J470" s="72" t="s">
        <v>19</v>
      </c>
      <c r="K470" s="73" t="s">
        <v>20</v>
      </c>
      <c r="L470" s="56" t="s">
        <v>18</v>
      </c>
      <c r="M470" s="74" t="s">
        <v>19</v>
      </c>
      <c r="N470" s="75" t="s">
        <v>20</v>
      </c>
    </row>
    <row r="471" spans="1:14" s="1" customFormat="1" ht="13.5" customHeight="1" x14ac:dyDescent="0.25">
      <c r="A471" s="115">
        <v>1</v>
      </c>
      <c r="B471" s="91" t="s">
        <v>29</v>
      </c>
      <c r="C471" s="102">
        <f>IF($B$468 ='Contribution Structures'!$H$3,'Contribution Structures'!C4,IF($B$468='Contribution Structures'!$H$4,'Contribution Structures'!C27,IF($B$468='Contribution Structures'!$H$5,'Contribution Structures'!C50,IF($B$468='Contribution Structures'!$H$6,'Contribution Structures'!C73,IF($B$468='Contribution Structures'!$H$7,'Contribution Structures'!C96,IF($B$468='Contribution Structures'!$H$8,'Contribution Structures'!C119,IF($B$468='Contribution Structures'!$H$9,'Contribution Structures'!C142)))))))</f>
        <v>4.4999999999999998E-2</v>
      </c>
      <c r="D471" s="103">
        <f>Input!$B$32</f>
        <v>0</v>
      </c>
      <c r="E471" s="103">
        <f>(C471*HLOOKUP($B$469,Input!$B$31:$E$35, 2, FALSE))+(D471-HLOOKUP($B$469,Input!$B$31:$E$35, 2, FALSE))</f>
        <v>0</v>
      </c>
      <c r="F471" s="102">
        <f>IF($B$468='Contribution Structures'!$H$3,'Contribution Structures'!D4,IF($B$468='Contribution Structures'!$H$4,'Contribution Structures'!D27,IF($B$468='Contribution Structures'!$H$5,'Contribution Structures'!D50,IF($B$468='Contribution Structures'!$H$6,'Contribution Structures'!D73,IF($B$468='Contribution Structures'!$H$7,'Contribution Structures'!D96,IF($B$468='Contribution Structures'!$H$8,'Contribution Structures'!D119,IF($B$468='Contribution Structures'!$H$9,'Contribution Structures'!D142)))))))</f>
        <v>3.5000000000000003E-2</v>
      </c>
      <c r="G471" s="93">
        <f>Input!$B$33</f>
        <v>0</v>
      </c>
      <c r="H471" s="79">
        <f>(F471*HLOOKUP($B$469,Input!$B$31:$E$35, 3, FALSE))+(G471-HLOOKUP($B$469,Input!$B$31:$E$35, 3, FALSE))</f>
        <v>0</v>
      </c>
      <c r="I471" s="102">
        <f>IF($B$468='Contribution Structures'!$H$3,'Contribution Structures'!E4,IF($B$468='Contribution Structures'!$H$4,'Contribution Structures'!E27,IF($B$468='Contribution Structures'!$H$5,'Contribution Structures'!E50,IF($B$468='Contribution Structures'!$H$6,'Contribution Structures'!E73,IF($B$468='Contribution Structures'!$H$7,'Contribution Structures'!E96,IF($B$468='Contribution Structures'!$H$8,'Contribution Structures'!E119,IF($B$468='Contribution Structures'!$H$9,'Contribution Structures'!E142)))))))</f>
        <v>3.5000000000000003E-2</v>
      </c>
      <c r="J471" s="103">
        <f>Input!$B$34</f>
        <v>0</v>
      </c>
      <c r="K471" s="103">
        <f>(I471*HLOOKUP($B$469,Input!$B$31:$E$35, 4, FALSE))+(J471-HLOOKUP($B$469,Input!$B$31:$E$35, 4, FALSE))</f>
        <v>0</v>
      </c>
      <c r="L471" s="102">
        <f>IF($B$468='Contribution Structures'!$H$3,'Contribution Structures'!F4,IF($B$468='Contribution Structures'!$H$4,'Contribution Structures'!F27,IF($B$468='Contribution Structures'!$H$5,'Contribution Structures'!F50,IF($B$468='Contribution Structures'!$H$6,'Contribution Structures'!F73,IF($B$468='Contribution Structures'!$H$7,'Contribution Structures'!F96,IF($B$468='Contribution Structures'!$H$8,'Contribution Structures'!F119,IF($B$468='Contribution Structures'!$H$9,'Contribution Structures'!F142)))))))</f>
        <v>0.03</v>
      </c>
      <c r="M471" s="103">
        <f>Input!$B$35</f>
        <v>0</v>
      </c>
      <c r="N471" s="103">
        <f>(L471*HLOOKUP($B$469,Input!$B$31:$E$35, 5, FALSE))+(M471-HLOOKUP($B$469,Input!$B$31:$E$35, 5, FALSE))</f>
        <v>0</v>
      </c>
    </row>
    <row r="472" spans="1:14" s="1" customFormat="1" ht="13.5" customHeight="1" x14ac:dyDescent="0.25">
      <c r="A472" s="115">
        <v>2</v>
      </c>
      <c r="B472" s="60" t="s">
        <v>30</v>
      </c>
      <c r="C472" s="62">
        <f>IF($B$468 ='Contribution Structures'!$H$3,'Contribution Structures'!C5,IF($B$468='Contribution Structures'!$H$4,'Contribution Structures'!C28,IF($B$468='Contribution Structures'!$H$5,'Contribution Structures'!C51,IF($B$468='Contribution Structures'!$H$6,'Contribution Structures'!C74,IF($B$468='Contribution Structures'!$H$7,'Contribution Structures'!C97,IF($B$468='Contribution Structures'!$H$8,'Contribution Structures'!C120,IF($B$468='Contribution Structures'!$H$9,'Contribution Structures'!C143)))))))</f>
        <v>5.5E-2</v>
      </c>
      <c r="D472" s="104">
        <f>Input!$B$32</f>
        <v>0</v>
      </c>
      <c r="E472" s="104">
        <f>(C472*HLOOKUP($B$469,Input!$B$31:$E$35, 2, FALSE))+(D472-HLOOKUP($B$469,Input!$B$31:$E$35, 2, FALSE))</f>
        <v>0</v>
      </c>
      <c r="F472" s="62">
        <f>IF($B$468='Contribution Structures'!$H$3,'Contribution Structures'!D5,IF($B$468='Contribution Structures'!$H$4,'Contribution Structures'!D28,IF($B$468='Contribution Structures'!$H$5,'Contribution Structures'!D51,IF($B$468='Contribution Structures'!$H$6,'Contribution Structures'!D74,IF($B$468='Contribution Structures'!$H$7,'Contribution Structures'!D97,IF($B$468='Contribution Structures'!$H$8,'Contribution Structures'!D120,IF($B$468='Contribution Structures'!$H$9,'Contribution Structures'!D143)))))))</f>
        <v>3.5000000000000003E-2</v>
      </c>
      <c r="G472" s="95">
        <f>Input!$B$33</f>
        <v>0</v>
      </c>
      <c r="H472" s="84">
        <f>(F472*HLOOKUP($B$469,Input!$B$31:$E$35, 3, FALSE))+(G472-HLOOKUP($B$469,Input!$B$31:$E$35, 3, FALSE))</f>
        <v>0</v>
      </c>
      <c r="I472" s="62">
        <f>IF($B$468='Contribution Structures'!$H$3,'Contribution Structures'!E5,IF($B$468='Contribution Structures'!$H$4,'Contribution Structures'!E28,IF($B$468='Contribution Structures'!$H$5,'Contribution Structures'!E51,IF($B$468='Contribution Structures'!$H$6,'Contribution Structures'!E74,IF($B$468='Contribution Structures'!$H$7,'Contribution Structures'!E97,IF($B$468='Contribution Structures'!$H$8,'Contribution Structures'!E120,IF($B$468='Contribution Structures'!$H$9,'Contribution Structures'!E143)))))))</f>
        <v>3.5000000000000003E-2</v>
      </c>
      <c r="J472" s="104">
        <f>Input!$B$34</f>
        <v>0</v>
      </c>
      <c r="K472" s="104">
        <f>(I472*HLOOKUP($B$469,Input!$B$31:$E$35, 4, FALSE))+(J472-HLOOKUP($B$469,Input!$B$31:$E$35, 4, FALSE))</f>
        <v>0</v>
      </c>
      <c r="L472" s="62">
        <f>IF($B$468='Contribution Structures'!$H$3,'Contribution Structures'!F5,IF($B$468='Contribution Structures'!$H$4,'Contribution Structures'!F28,IF($B$468='Contribution Structures'!$H$5,'Contribution Structures'!F51,IF($B$468='Contribution Structures'!$H$6,'Contribution Structures'!F74,IF($B$468='Contribution Structures'!$H$7,'Contribution Structures'!F97,IF($B$468='Contribution Structures'!$H$8,'Contribution Structures'!F120,IF($B$468='Contribution Structures'!$H$9,'Contribution Structures'!F143)))))))</f>
        <v>0.03</v>
      </c>
      <c r="M472" s="104">
        <f>Input!$B$35</f>
        <v>0</v>
      </c>
      <c r="N472" s="104">
        <f>(L472*HLOOKUP($B$469,Input!$B$31:$E$35, 5, FALSE))+(M472-HLOOKUP($B$469,Input!$B$31:$E$35, 5, FALSE))</f>
        <v>0</v>
      </c>
    </row>
    <row r="473" spans="1:14" s="1" customFormat="1" ht="13.5" customHeight="1" x14ac:dyDescent="0.25">
      <c r="A473" s="115">
        <v>3</v>
      </c>
      <c r="B473" s="60" t="s">
        <v>31</v>
      </c>
      <c r="C473" s="62">
        <f>IF($B$468 ='Contribution Structures'!$H$3,'Contribution Structures'!C6,IF($B$468='Contribution Structures'!$H$4,'Contribution Structures'!C29,IF($B$468='Contribution Structures'!$H$5,'Contribution Structures'!C52,IF($B$468='Contribution Structures'!$H$6,'Contribution Structures'!C75,IF($B$468='Contribution Structures'!$H$7,'Contribution Structures'!C98,IF($B$468='Contribution Structures'!$H$8,'Contribution Structures'!C121,IF($B$468='Contribution Structures'!$H$9,'Contribution Structures'!C144)))))))</f>
        <v>7.4999999999999997E-2</v>
      </c>
      <c r="D473" s="104">
        <f>Input!$B$32</f>
        <v>0</v>
      </c>
      <c r="E473" s="104">
        <f>(C473*HLOOKUP($B$469,Input!$B$31:$E$35, 2, FALSE))+(D473-HLOOKUP($B$469,Input!$B$31:$E$35, 2, FALSE))</f>
        <v>0</v>
      </c>
      <c r="F473" s="62">
        <f>IF($B$468='Contribution Structures'!$H$3,'Contribution Structures'!D6,IF($B$468='Contribution Structures'!$H$4,'Contribution Structures'!D29,IF($B$468='Contribution Structures'!$H$5,'Contribution Structures'!D52,IF($B$468='Contribution Structures'!$H$6,'Contribution Structures'!D75,IF($B$468='Contribution Structures'!$H$7,'Contribution Structures'!D98,IF($B$468='Contribution Structures'!$H$8,'Contribution Structures'!D121,IF($B$468='Contribution Structures'!$H$9,'Contribution Structures'!D144)))))))</f>
        <v>4.4999999999999998E-2</v>
      </c>
      <c r="G473" s="95">
        <f>Input!$B$33</f>
        <v>0</v>
      </c>
      <c r="H473" s="84">
        <f>(F473*HLOOKUP($B$469,Input!$B$31:$E$35, 3, FALSE))+(G473-HLOOKUP($B$469,Input!$B$31:$E$35, 3, FALSE))</f>
        <v>0</v>
      </c>
      <c r="I473" s="62">
        <f>IF($B$468='Contribution Structures'!$H$3,'Contribution Structures'!E6,IF($B$468='Contribution Structures'!$H$4,'Contribution Structures'!E29,IF($B$468='Contribution Structures'!$H$5,'Contribution Structures'!E52,IF($B$468='Contribution Structures'!$H$6,'Contribution Structures'!E75,IF($B$468='Contribution Structures'!$H$7,'Contribution Structures'!E98,IF($B$468='Contribution Structures'!$H$8,'Contribution Structures'!E121,IF($B$468='Contribution Structures'!$H$9,'Contribution Structures'!E144)))))))</f>
        <v>4.4999999999999998E-2</v>
      </c>
      <c r="J473" s="104">
        <f>Input!$B$34</f>
        <v>0</v>
      </c>
      <c r="K473" s="104">
        <f>(I473*HLOOKUP($B$469,Input!$B$31:$E$35, 4, FALSE))+(J473-HLOOKUP($B$469,Input!$B$31:$E$35, 4, FALSE))</f>
        <v>0</v>
      </c>
      <c r="L473" s="62">
        <f>IF($B$468='Contribution Structures'!$H$3,'Contribution Structures'!F6,IF($B$468='Contribution Structures'!$H$4,'Contribution Structures'!F29,IF($B$468='Contribution Structures'!$H$5,'Contribution Structures'!F52,IF($B$468='Contribution Structures'!$H$6,'Contribution Structures'!F75,IF($B$468='Contribution Structures'!$H$7,'Contribution Structures'!F98,IF($B$468='Contribution Structures'!$H$8,'Contribution Structures'!F121,IF($B$468='Contribution Structures'!$H$9,'Contribution Structures'!F144)))))))</f>
        <v>0.04</v>
      </c>
      <c r="M473" s="104">
        <f>Input!$B$35</f>
        <v>0</v>
      </c>
      <c r="N473" s="104">
        <f>(L473*HLOOKUP($B$469,Input!$B$31:$E$35, 5, FALSE))+(M473-HLOOKUP($B$469,Input!$B$31:$E$35, 5, FALSE))</f>
        <v>0</v>
      </c>
    </row>
    <row r="474" spans="1:14" s="1" customFormat="1" x14ac:dyDescent="0.25">
      <c r="A474" s="115">
        <v>4</v>
      </c>
      <c r="B474" s="60" t="s">
        <v>32</v>
      </c>
      <c r="C474" s="62">
        <f>IF($B$468 ='Contribution Structures'!$H$3,'Contribution Structures'!C7,IF($B$468='Contribution Structures'!$H$4,'Contribution Structures'!C30,IF($B$468='Contribution Structures'!$H$5,'Contribution Structures'!C53,IF($B$468='Contribution Structures'!$H$6,'Contribution Structures'!C76,IF($B$468='Contribution Structures'!$H$7,'Contribution Structures'!C99,IF($B$468='Contribution Structures'!$H$8,'Contribution Structures'!C122,IF($B$468='Contribution Structures'!$H$9,'Contribution Structures'!C145)))))))</f>
        <v>0.1</v>
      </c>
      <c r="D474" s="104">
        <f>Input!$B$32</f>
        <v>0</v>
      </c>
      <c r="E474" s="104">
        <f>(C474*HLOOKUP($B$469,Input!$B$31:$E$35, 2, FALSE))+(D474-HLOOKUP($B$469,Input!$B$31:$E$35, 2, FALSE))</f>
        <v>0</v>
      </c>
      <c r="F474" s="62">
        <f>IF($B$468='Contribution Structures'!$H$3,'Contribution Structures'!D7,IF($B$468='Contribution Structures'!$H$4,'Contribution Structures'!D30,IF($B$468='Contribution Structures'!$H$5,'Contribution Structures'!D53,IF($B$468='Contribution Structures'!$H$6,'Contribution Structures'!D76,IF($B$468='Contribution Structures'!$H$7,'Contribution Structures'!D99,IF($B$468='Contribution Structures'!$H$8,'Contribution Structures'!D122,IF($B$468='Contribution Structures'!$H$9,'Contribution Structures'!D145)))))))</f>
        <v>0.06</v>
      </c>
      <c r="G474" s="95">
        <f>Input!$B$33</f>
        <v>0</v>
      </c>
      <c r="H474" s="84">
        <f>(F474*HLOOKUP($B$469,Input!$B$31:$E$35, 3, FALSE))+(G474-HLOOKUP($B$469,Input!$B$31:$E$35, 3, FALSE))</f>
        <v>0</v>
      </c>
      <c r="I474" s="62">
        <f>IF($B$468='Contribution Structures'!$H$3,'Contribution Structures'!E7,IF($B$468='Contribution Structures'!$H$4,'Contribution Structures'!E30,IF($B$468='Contribution Structures'!$H$5,'Contribution Structures'!E53,IF($B$468='Contribution Structures'!$H$6,'Contribution Structures'!E76,IF($B$468='Contribution Structures'!$H$7,'Contribution Structures'!E99,IF($B$468='Contribution Structures'!$H$8,'Contribution Structures'!E122,IF($B$468='Contribution Structures'!$H$9,'Contribution Structures'!E145)))))))</f>
        <v>0.06</v>
      </c>
      <c r="J474" s="104">
        <f>Input!$B$34</f>
        <v>0</v>
      </c>
      <c r="K474" s="104">
        <f>(I474*HLOOKUP($B$469,Input!$B$31:$E$35, 4, FALSE))+(J474-HLOOKUP($B$469,Input!$B$31:$E$35, 4, FALSE))</f>
        <v>0</v>
      </c>
      <c r="L474" s="62">
        <f>IF($B$468='Contribution Structures'!$H$3,'Contribution Structures'!F7,IF($B$468='Contribution Structures'!$H$4,'Contribution Structures'!F30,IF($B$468='Contribution Structures'!$H$5,'Contribution Structures'!F53,IF($B$468='Contribution Structures'!$H$6,'Contribution Structures'!F76,IF($B$468='Contribution Structures'!$H$7,'Contribution Structures'!F99,IF($B$468='Contribution Structures'!$H$8,'Contribution Structures'!F122,IF($B$468='Contribution Structures'!$H$9,'Contribution Structures'!F145)))))))</f>
        <v>0.05</v>
      </c>
      <c r="M474" s="104">
        <f>Input!$B$35</f>
        <v>0</v>
      </c>
      <c r="N474" s="104">
        <f>(L474*HLOOKUP($B$469,Input!$B$31:$E$35, 5, FALSE))+(M474-HLOOKUP($B$469,Input!$B$31:$E$35, 5, FALSE))</f>
        <v>0</v>
      </c>
    </row>
    <row r="475" spans="1:14" s="1" customFormat="1" ht="13.5" customHeight="1" x14ac:dyDescent="0.25">
      <c r="A475" s="115">
        <v>5</v>
      </c>
      <c r="B475" s="60" t="s">
        <v>33</v>
      </c>
      <c r="C475" s="62">
        <f>IF($B$468 ='Contribution Structures'!$H$3,'Contribution Structures'!C8,IF($B$468='Contribution Structures'!$H$4,'Contribution Structures'!C31,IF($B$468='Contribution Structures'!$H$5,'Contribution Structures'!C54,IF($B$468='Contribution Structures'!$H$6,'Contribution Structures'!C77,IF($B$468='Contribution Structures'!$H$7,'Contribution Structures'!C100,IF($B$468='Contribution Structures'!$H$8,'Contribution Structures'!C123,IF($B$468='Contribution Structures'!$H$9,'Contribution Structures'!C146)))))))</f>
        <v>0.11</v>
      </c>
      <c r="D475" s="104">
        <f>Input!$B$32</f>
        <v>0</v>
      </c>
      <c r="E475" s="104">
        <f>(C475*HLOOKUP($B$469,Input!$B$31:$E$35, 2, FALSE))+(D475-HLOOKUP($B$469,Input!$B$31:$E$35, 2, FALSE))</f>
        <v>0</v>
      </c>
      <c r="F475" s="62">
        <f>IF($B$468='Contribution Structures'!$H$3,'Contribution Structures'!D8,IF($B$468='Contribution Structures'!$H$4,'Contribution Structures'!D31,IF($B$468='Contribution Structures'!$H$5,'Contribution Structures'!D54,IF($B$468='Contribution Structures'!$H$6,'Contribution Structures'!D77,IF($B$468='Contribution Structures'!$H$7,'Contribution Structures'!D100,IF($B$468='Contribution Structures'!$H$8,'Contribution Structures'!D123,IF($B$468='Contribution Structures'!$H$9,'Contribution Structures'!D146)))))))</f>
        <v>7.0000000000000007E-2</v>
      </c>
      <c r="G475" s="95">
        <f>Input!$B$33</f>
        <v>0</v>
      </c>
      <c r="H475" s="84">
        <f>(F475*HLOOKUP($B$469,Input!$B$31:$E$35, 3, FALSE))+(G475-HLOOKUP($B$469,Input!$B$31:$E$35, 3, FALSE))</f>
        <v>0</v>
      </c>
      <c r="I475" s="62">
        <f>IF($B$468='Contribution Structures'!$H$3,'Contribution Structures'!E8,IF($B$468='Contribution Structures'!$H$4,'Contribution Structures'!E31,IF($B$468='Contribution Structures'!$H$5,'Contribution Structures'!E54,IF($B$468='Contribution Structures'!$H$6,'Contribution Structures'!E77,IF($B$468='Contribution Structures'!$H$7,'Contribution Structures'!E100,IF($B$468='Contribution Structures'!$H$8,'Contribution Structures'!E123,IF($B$468='Contribution Structures'!$H$9,'Contribution Structures'!E146)))))))</f>
        <v>7.0000000000000007E-2</v>
      </c>
      <c r="J475" s="104">
        <f>Input!$B$34</f>
        <v>0</v>
      </c>
      <c r="K475" s="104">
        <f>(I475*HLOOKUP($B$469,Input!$B$31:$E$35, 4, FALSE))+(J475-HLOOKUP($B$469,Input!$B$31:$E$35, 4, FALSE))</f>
        <v>0</v>
      </c>
      <c r="L475" s="62">
        <f>IF($B$468='Contribution Structures'!$H$3,'Contribution Structures'!F8,IF($B$468='Contribution Structures'!$H$4,'Contribution Structures'!F31,IF($B$468='Contribution Structures'!$H$5,'Contribution Structures'!F54,IF($B$468='Contribution Structures'!$H$6,'Contribution Structures'!F77,IF($B$468='Contribution Structures'!$H$7,'Contribution Structures'!F100,IF($B$468='Contribution Structures'!$H$8,'Contribution Structures'!F123,IF($B$468='Contribution Structures'!$H$9,'Contribution Structures'!F146)))))))</f>
        <v>0.06</v>
      </c>
      <c r="M475" s="104">
        <f>Input!$B$35</f>
        <v>0</v>
      </c>
      <c r="N475" s="104">
        <f>(L475*HLOOKUP($B$469,Input!$B$31:$E$35, 5, FALSE))+(M475-HLOOKUP($B$469,Input!$B$31:$E$35, 5, FALSE))</f>
        <v>0</v>
      </c>
    </row>
    <row r="476" spans="1:14" s="1" customFormat="1" ht="13.5" customHeight="1" x14ac:dyDescent="0.25">
      <c r="A476" s="115">
        <v>6</v>
      </c>
      <c r="B476" s="60" t="s">
        <v>34</v>
      </c>
      <c r="C476" s="62">
        <f>IF($B$468 ='Contribution Structures'!$H$3,'Contribution Structures'!C9,IF($B$468='Contribution Structures'!$H$4,'Contribution Structures'!C32,IF($B$468='Contribution Structures'!$H$5,'Contribution Structures'!C55,IF($B$468='Contribution Structures'!$H$6,'Contribution Structures'!C78,IF($B$468='Contribution Structures'!$H$7,'Contribution Structures'!C101,IF($B$468='Contribution Structures'!$H$8,'Contribution Structures'!C124,IF($B$468='Contribution Structures'!$H$9,'Contribution Structures'!C147)))))))</f>
        <v>0.12</v>
      </c>
      <c r="D476" s="104">
        <f>Input!$B$32</f>
        <v>0</v>
      </c>
      <c r="E476" s="104">
        <f>(C476*HLOOKUP($B$469,Input!$B$31:$E$35, 2, FALSE))+(D476-HLOOKUP($B$469,Input!$B$31:$E$35, 2, FALSE))</f>
        <v>0</v>
      </c>
      <c r="F476" s="62">
        <f>IF($B$468='Contribution Structures'!$H$3,'Contribution Structures'!D9,IF($B$468='Contribution Structures'!$H$4,'Contribution Structures'!D32,IF($B$468='Contribution Structures'!$H$5,'Contribution Structures'!D55,IF($B$468='Contribution Structures'!$H$6,'Contribution Structures'!D78,IF($B$468='Contribution Structures'!$H$7,'Contribution Structures'!D101,IF($B$468='Contribution Structures'!$H$8,'Contribution Structures'!D124,IF($B$468='Contribution Structures'!$H$9,'Contribution Structures'!D147)))))))</f>
        <v>0.08</v>
      </c>
      <c r="G476" s="95">
        <f>Input!$B$33</f>
        <v>0</v>
      </c>
      <c r="H476" s="84">
        <f>(F476*HLOOKUP($B$469,Input!$B$31:$E$35, 3, FALSE))+(G476-HLOOKUP($B$469,Input!$B$31:$E$35, 3, FALSE))</f>
        <v>0</v>
      </c>
      <c r="I476" s="62">
        <f>IF($B$468='Contribution Structures'!$H$3,'Contribution Structures'!E9,IF($B$468='Contribution Structures'!$H$4,'Contribution Structures'!E32,IF($B$468='Contribution Structures'!$H$5,'Contribution Structures'!E55,IF($B$468='Contribution Structures'!$H$6,'Contribution Structures'!E78,IF($B$468='Contribution Structures'!$H$7,'Contribution Structures'!E101,IF($B$468='Contribution Structures'!$H$8,'Contribution Structures'!E124,IF($B$468='Contribution Structures'!$H$9,'Contribution Structures'!E147)))))))</f>
        <v>0.08</v>
      </c>
      <c r="J476" s="104">
        <f>Input!$B$34</f>
        <v>0</v>
      </c>
      <c r="K476" s="104">
        <f>(I476*HLOOKUP($B$469,Input!$B$31:$E$35, 4, FALSE))+(J476-HLOOKUP($B$469,Input!$B$31:$E$35, 4, FALSE))</f>
        <v>0</v>
      </c>
      <c r="L476" s="62">
        <f>IF($B$468='Contribution Structures'!$H$3,'Contribution Structures'!F9,IF($B$468='Contribution Structures'!$H$4,'Contribution Structures'!F32,IF($B$468='Contribution Structures'!$H$5,'Contribution Structures'!F55,IF($B$468='Contribution Structures'!$H$6,'Contribution Structures'!F78,IF($B$468='Contribution Structures'!$H$7,'Contribution Structures'!F101,IF($B$468='Contribution Structures'!$H$8,'Contribution Structures'!F124,IF($B$468='Contribution Structures'!$H$9,'Contribution Structures'!F147)))))))</f>
        <v>7.0000000000000007E-2</v>
      </c>
      <c r="M476" s="104">
        <f>Input!$B$35</f>
        <v>0</v>
      </c>
      <c r="N476" s="104">
        <f>(L476*HLOOKUP($B$469,Input!$B$31:$E$35, 5, FALSE))+(M476-HLOOKUP($B$469,Input!$B$31:$E$35, 5, FALSE))</f>
        <v>0</v>
      </c>
    </row>
    <row r="477" spans="1:14" s="1" customFormat="1" ht="13.5" customHeight="1" x14ac:dyDescent="0.25">
      <c r="A477" s="115">
        <v>7</v>
      </c>
      <c r="B477" s="60" t="s">
        <v>35</v>
      </c>
      <c r="C477" s="62">
        <f>IF($B$468 ='Contribution Structures'!$H$3,'Contribution Structures'!C10,IF($B$468='Contribution Structures'!$H$4,'Contribution Structures'!C33,IF($B$468='Contribution Structures'!$H$5,'Contribution Structures'!C56,IF($B$468='Contribution Structures'!$H$6,'Contribution Structures'!C79,IF($B$468='Contribution Structures'!$H$7,'Contribution Structures'!C102,IF($B$468='Contribution Structures'!$H$8,'Contribution Structures'!C125,IF($B$468='Contribution Structures'!$H$9,'Contribution Structures'!C148)))))))</f>
        <v>0.14000000000000001</v>
      </c>
      <c r="D477" s="104">
        <f>Input!$B$32</f>
        <v>0</v>
      </c>
      <c r="E477" s="104">
        <f>(C477*HLOOKUP($B$469,Input!$B$31:$E$35, 2, FALSE))+(D477-HLOOKUP($B$469,Input!$B$31:$E$35, 2, FALSE))</f>
        <v>0</v>
      </c>
      <c r="F477" s="62">
        <f>IF($B$468='Contribution Structures'!$H$3,'Contribution Structures'!D10,IF($B$468='Contribution Structures'!$H$4,'Contribution Structures'!D33,IF($B$468='Contribution Structures'!$H$5,'Contribution Structures'!D56,IF($B$468='Contribution Structures'!$H$6,'Contribution Structures'!D79,IF($B$468='Contribution Structures'!$H$7,'Contribution Structures'!D102,IF($B$468='Contribution Structures'!$H$8,'Contribution Structures'!D125,IF($B$468='Contribution Structures'!$H$9,'Contribution Structures'!D148)))))))</f>
        <v>0.1</v>
      </c>
      <c r="G477" s="95">
        <f>Input!$B$33</f>
        <v>0</v>
      </c>
      <c r="H477" s="84">
        <f>(F477*HLOOKUP($B$469,Input!$B$31:$E$35, 3, FALSE))+(G477-HLOOKUP($B$469,Input!$B$31:$E$35, 3, FALSE))</f>
        <v>0</v>
      </c>
      <c r="I477" s="62">
        <f>IF($B$468='Contribution Structures'!$H$3,'Contribution Structures'!E10,IF($B$468='Contribution Structures'!$H$4,'Contribution Structures'!E33,IF($B$468='Contribution Structures'!$H$5,'Contribution Structures'!E56,IF($B$468='Contribution Structures'!$H$6,'Contribution Structures'!E79,IF($B$468='Contribution Structures'!$H$7,'Contribution Structures'!E102,IF($B$468='Contribution Structures'!$H$8,'Contribution Structures'!E125,IF($B$468='Contribution Structures'!$H$9,'Contribution Structures'!E148)))))))</f>
        <v>0.1</v>
      </c>
      <c r="J477" s="104">
        <f>Input!$B$34</f>
        <v>0</v>
      </c>
      <c r="K477" s="104">
        <f>(I477*HLOOKUP($B$469,Input!$B$31:$E$35, 4, FALSE))+(J477-HLOOKUP($B$469,Input!$B$31:$E$35, 4, FALSE))</f>
        <v>0</v>
      </c>
      <c r="L477" s="62">
        <f>IF($B$468='Contribution Structures'!$H$3,'Contribution Structures'!F10,IF($B$468='Contribution Structures'!$H$4,'Contribution Structures'!F33,IF($B$468='Contribution Structures'!$H$5,'Contribution Structures'!F56,IF($B$468='Contribution Structures'!$H$6,'Contribution Structures'!F79,IF($B$468='Contribution Structures'!$H$7,'Contribution Structures'!F102,IF($B$468='Contribution Structures'!$H$8,'Contribution Structures'!F125,IF($B$468='Contribution Structures'!$H$9,'Contribution Structures'!F148)))))))</f>
        <v>0.09</v>
      </c>
      <c r="M477" s="104">
        <f>Input!$B$35</f>
        <v>0</v>
      </c>
      <c r="N477" s="104">
        <f>(L477*HLOOKUP($B$469,Input!$B$31:$E$35, 5, FALSE))+(M477-HLOOKUP($B$469,Input!$B$31:$E$35, 5, FALSE))</f>
        <v>0</v>
      </c>
    </row>
    <row r="478" spans="1:14" s="1" customFormat="1" x14ac:dyDescent="0.25">
      <c r="A478" s="115">
        <v>8</v>
      </c>
      <c r="B478" s="60" t="s">
        <v>36</v>
      </c>
      <c r="C478" s="62">
        <f>IF($B$468 ='Contribution Structures'!$H$3,'Contribution Structures'!C11,IF($B$468='Contribution Structures'!$H$4,'Contribution Structures'!C34,IF($B$468='Contribution Structures'!$H$5,'Contribution Structures'!C57,IF($B$468='Contribution Structures'!$H$6,'Contribution Structures'!C80,IF($B$468='Contribution Structures'!$H$7,'Contribution Structures'!C103,IF($B$468='Contribution Structures'!$H$8,'Contribution Structures'!C126,IF($B$468='Contribution Structures'!$H$9,'Contribution Structures'!C149)))))))</f>
        <v>0.2</v>
      </c>
      <c r="D478" s="104">
        <f>Input!$B$32</f>
        <v>0</v>
      </c>
      <c r="E478" s="104">
        <f>(C478*HLOOKUP($B$469,Input!$B$31:$E$35, 2, FALSE))+(D478-HLOOKUP($B$469,Input!$B$31:$E$35, 2, FALSE))</f>
        <v>0</v>
      </c>
      <c r="F478" s="62">
        <f>IF($B$468='Contribution Structures'!$H$3,'Contribution Structures'!D11,IF($B$468='Contribution Structures'!$H$4,'Contribution Structures'!D34,IF($B$468='Contribution Structures'!$H$5,'Contribution Structures'!D57,IF($B$468='Contribution Structures'!$H$6,'Contribution Structures'!D80,IF($B$468='Contribution Structures'!$H$7,'Contribution Structures'!D103,IF($B$468='Contribution Structures'!$H$8,'Contribution Structures'!D126,IF($B$468='Contribution Structures'!$H$9,'Contribution Structures'!D149)))))))</f>
        <v>0.15</v>
      </c>
      <c r="G478" s="95">
        <f>Input!$B$33</f>
        <v>0</v>
      </c>
      <c r="H478" s="84">
        <f>(F478*HLOOKUP($B$469,Input!$B$31:$E$35, 3, FALSE))+(G478-HLOOKUP($B$469,Input!$B$31:$E$35, 3, FALSE))</f>
        <v>0</v>
      </c>
      <c r="I478" s="62">
        <f>IF($B$468='Contribution Structures'!$H$3,'Contribution Structures'!E11,IF($B$468='Contribution Structures'!$H$4,'Contribution Structures'!E34,IF($B$468='Contribution Structures'!$H$5,'Contribution Structures'!E57,IF($B$468='Contribution Structures'!$H$6,'Contribution Structures'!E80,IF($B$468='Contribution Structures'!$H$7,'Contribution Structures'!E103,IF($B$468='Contribution Structures'!$H$8,'Contribution Structures'!E126,IF($B$468='Contribution Structures'!$H$9,'Contribution Structures'!E149)))))))</f>
        <v>0.15</v>
      </c>
      <c r="J478" s="104">
        <f>Input!$B$34</f>
        <v>0</v>
      </c>
      <c r="K478" s="104">
        <f>(I478*HLOOKUP($B$469,Input!$B$31:$E$35, 4, FALSE))+(J478-HLOOKUP($B$469,Input!$B$31:$E$35, 4, FALSE))</f>
        <v>0</v>
      </c>
      <c r="L478" s="62">
        <f>IF($B$468='Contribution Structures'!$H$3,'Contribution Structures'!F11,IF($B$468='Contribution Structures'!$H$4,'Contribution Structures'!F34,IF($B$468='Contribution Structures'!$H$5,'Contribution Structures'!F57,IF($B$468='Contribution Structures'!$H$6,'Contribution Structures'!F80,IF($B$468='Contribution Structures'!$H$7,'Contribution Structures'!F103,IF($B$468='Contribution Structures'!$H$8,'Contribution Structures'!F126,IF($B$468='Contribution Structures'!$H$9,'Contribution Structures'!F149)))))))</f>
        <v>0.12</v>
      </c>
      <c r="M478" s="104">
        <f>Input!$B$35</f>
        <v>0</v>
      </c>
      <c r="N478" s="104">
        <f>(L478*HLOOKUP($B$469,Input!$B$31:$E$35, 5, FALSE))+(M478-HLOOKUP($B$469,Input!$B$31:$E$35, 5, FALSE))</f>
        <v>0</v>
      </c>
    </row>
    <row r="479" spans="1:14" s="1" customFormat="1" x14ac:dyDescent="0.25">
      <c r="A479" s="115">
        <v>9</v>
      </c>
      <c r="B479" s="60" t="s">
        <v>37</v>
      </c>
      <c r="C479" s="62">
        <f>IF($B$468 ='Contribution Structures'!$H$3,'Contribution Structures'!C12,IF($B$468='Contribution Structures'!$H$4,'Contribution Structures'!C35,IF($B$468='Contribution Structures'!$H$5,'Contribution Structures'!C58,IF($B$468='Contribution Structures'!$H$6,'Contribution Structures'!C81,IF($B$468='Contribution Structures'!$H$7,'Contribution Structures'!C104,IF($B$468='Contribution Structures'!$H$8,'Contribution Structures'!C127,IF($B$468='Contribution Structures'!$H$9,'Contribution Structures'!C150)))))))</f>
        <v>0.23</v>
      </c>
      <c r="D479" s="104">
        <f>Input!$B$32</f>
        <v>0</v>
      </c>
      <c r="E479" s="104">
        <f>(C479*HLOOKUP($B$469,Input!$B$31:$E$35, 2, FALSE))+(D479-HLOOKUP($B$469,Input!$B$31:$E$35, 2, FALSE))</f>
        <v>0</v>
      </c>
      <c r="F479" s="62">
        <f>IF($B$468='Contribution Structures'!$H$3,'Contribution Structures'!D12,IF($B$468='Contribution Structures'!$H$4,'Contribution Structures'!D35,IF($B$468='Contribution Structures'!$H$5,'Contribution Structures'!D58,IF($B$468='Contribution Structures'!$H$6,'Contribution Structures'!D81,IF($B$468='Contribution Structures'!$H$7,'Contribution Structures'!D104,IF($B$468='Contribution Structures'!$H$8,'Contribution Structures'!D127,IF($B$468='Contribution Structures'!$H$9,'Contribution Structures'!D150)))))))</f>
        <v>0.17</v>
      </c>
      <c r="G479" s="95">
        <f>Input!$B$33</f>
        <v>0</v>
      </c>
      <c r="H479" s="84">
        <f>(F479*HLOOKUP($B$469,Input!$B$31:$E$35, 3, FALSE))+(G479-HLOOKUP($B$469,Input!$B$31:$E$35, 3, FALSE))</f>
        <v>0</v>
      </c>
      <c r="I479" s="62">
        <f>IF($B$468='Contribution Structures'!$H$3,'Contribution Structures'!E12,IF($B$468='Contribution Structures'!$H$4,'Contribution Structures'!E35,IF($B$468='Contribution Structures'!$H$5,'Contribution Structures'!E58,IF($B$468='Contribution Structures'!$H$6,'Contribution Structures'!E81,IF($B$468='Contribution Structures'!$H$7,'Contribution Structures'!E104,IF($B$468='Contribution Structures'!$H$8,'Contribution Structures'!E127,IF($B$468='Contribution Structures'!$H$9,'Contribution Structures'!E150)))))))</f>
        <v>0.17</v>
      </c>
      <c r="J479" s="104">
        <f>Input!$B$34</f>
        <v>0</v>
      </c>
      <c r="K479" s="104">
        <f>(I479*HLOOKUP($B$469,Input!$B$31:$E$35, 4, FALSE))+(J479-HLOOKUP($B$469,Input!$B$31:$E$35, 4, FALSE))</f>
        <v>0</v>
      </c>
      <c r="L479" s="62">
        <f>IF($B$468='Contribution Structures'!$H$3,'Contribution Structures'!F12,IF($B$468='Contribution Structures'!$H$4,'Contribution Structures'!F35,IF($B$468='Contribution Structures'!$H$5,'Contribution Structures'!F58,IF($B$468='Contribution Structures'!$H$6,'Contribution Structures'!F81,IF($B$468='Contribution Structures'!$H$7,'Contribution Structures'!F104,IF($B$468='Contribution Structures'!$H$8,'Contribution Structures'!F127,IF($B$468='Contribution Structures'!$H$9,'Contribution Structures'!F150)))))))</f>
        <v>0.14000000000000001</v>
      </c>
      <c r="M479" s="104">
        <f>Input!$B$35</f>
        <v>0</v>
      </c>
      <c r="N479" s="104">
        <f>(L479*HLOOKUP($B$469,Input!$B$31:$E$35, 5, FALSE))+(M479-HLOOKUP($B$469,Input!$B$31:$E$35, 5, FALSE))</f>
        <v>0</v>
      </c>
    </row>
    <row r="480" spans="1:14" s="1" customFormat="1" x14ac:dyDescent="0.25">
      <c r="A480" s="115">
        <v>10</v>
      </c>
      <c r="B480" s="60" t="s">
        <v>38</v>
      </c>
      <c r="C480" s="62">
        <f>IF($B$468 ='Contribution Structures'!$H$3,'Contribution Structures'!C13,IF($B$468='Contribution Structures'!$H$4,'Contribution Structures'!C36,IF($B$468='Contribution Structures'!$H$5,'Contribution Structures'!C59,IF($B$468='Contribution Structures'!$H$6,'Contribution Structures'!C82,IF($B$468='Contribution Structures'!$H$7,'Contribution Structures'!C105,IF($B$468='Contribution Structures'!$H$8,'Contribution Structures'!C128,IF($B$468='Contribution Structures'!$H$9,'Contribution Structures'!C151)))))))</f>
        <v>0.27</v>
      </c>
      <c r="D480" s="104">
        <f>Input!$B$32</f>
        <v>0</v>
      </c>
      <c r="E480" s="104">
        <f>(C480*HLOOKUP($B$469,Input!$B$31:$E$35, 2, FALSE))+(D480-HLOOKUP($B$469,Input!$B$31:$E$35, 2, FALSE))</f>
        <v>0</v>
      </c>
      <c r="F480" s="62">
        <f>IF($B$468='Contribution Structures'!$H$3,'Contribution Structures'!D13,IF($B$468='Contribution Structures'!$H$4,'Contribution Structures'!D36,IF($B$468='Contribution Structures'!$H$5,'Contribution Structures'!D59,IF($B$468='Contribution Structures'!$H$6,'Contribution Structures'!D82,IF($B$468='Contribution Structures'!$H$7,'Contribution Structures'!D105,IF($B$468='Contribution Structures'!$H$8,'Contribution Structures'!D128,IF($B$468='Contribution Structures'!$H$9,'Contribution Structures'!D151)))))))</f>
        <v>0.21</v>
      </c>
      <c r="G480" s="95">
        <f>Input!$B$33</f>
        <v>0</v>
      </c>
      <c r="H480" s="84">
        <f>(F480*HLOOKUP($B$469,Input!$B$31:$E$35, 3, FALSE))+(G480-HLOOKUP($B$469,Input!$B$31:$E$35, 3, FALSE))</f>
        <v>0</v>
      </c>
      <c r="I480" s="62">
        <f>IF($B$468='Contribution Structures'!$H$3,'Contribution Structures'!E13,IF($B$468='Contribution Structures'!$H$4,'Contribution Structures'!E36,IF($B$468='Contribution Structures'!$H$5,'Contribution Structures'!E59,IF($B$468='Contribution Structures'!$H$6,'Contribution Structures'!E82,IF($B$468='Contribution Structures'!$H$7,'Contribution Structures'!E105,IF($B$468='Contribution Structures'!$H$8,'Contribution Structures'!E128,IF($B$468='Contribution Structures'!$H$9,'Contribution Structures'!E151)))))))</f>
        <v>0.21</v>
      </c>
      <c r="J480" s="104">
        <f>Input!$B$34</f>
        <v>0</v>
      </c>
      <c r="K480" s="104">
        <f>(I480*HLOOKUP($B$469,Input!$B$31:$E$35, 4, FALSE))+(J480-HLOOKUP($B$469,Input!$B$31:$E$35, 4, FALSE))</f>
        <v>0</v>
      </c>
      <c r="L480" s="62">
        <f>IF($B$468='Contribution Structures'!$H$3,'Contribution Structures'!F13,IF($B$468='Contribution Structures'!$H$4,'Contribution Structures'!F36,IF($B$468='Contribution Structures'!$H$5,'Contribution Structures'!F59,IF($B$468='Contribution Structures'!$H$6,'Contribution Structures'!F82,IF($B$468='Contribution Structures'!$H$7,'Contribution Structures'!F105,IF($B$468='Contribution Structures'!$H$8,'Contribution Structures'!F128,IF($B$468='Contribution Structures'!$H$9,'Contribution Structures'!F151)))))))</f>
        <v>0.17</v>
      </c>
      <c r="M480" s="104">
        <f>Input!$B$35</f>
        <v>0</v>
      </c>
      <c r="N480" s="104">
        <f>(L480*HLOOKUP($B$469,Input!$B$31:$E$35, 5, FALSE))+(M480-HLOOKUP($B$469,Input!$B$31:$E$35, 5, FALSE))</f>
        <v>0</v>
      </c>
    </row>
    <row r="481" spans="1:14" s="1" customFormat="1" x14ac:dyDescent="0.25">
      <c r="A481" s="115">
        <v>11</v>
      </c>
      <c r="B481" s="60" t="s">
        <v>39</v>
      </c>
      <c r="C481" s="62">
        <f>IF($B$468 ='Contribution Structures'!$H$3,'Contribution Structures'!C14,IF($B$468='Contribution Structures'!$H$4,'Contribution Structures'!C37,IF($B$468='Contribution Structures'!$H$5,'Contribution Structures'!C60,IF($B$468='Contribution Structures'!$H$6,'Contribution Structures'!C83,IF($B$468='Contribution Structures'!$H$7,'Contribution Structures'!C106,IF($B$468='Contribution Structures'!$H$8,'Contribution Structures'!C129,IF($B$468='Contribution Structures'!$H$9,'Contribution Structures'!C152)))))))</f>
        <v>0.28999999999999998</v>
      </c>
      <c r="D481" s="104">
        <f>Input!$B$32</f>
        <v>0</v>
      </c>
      <c r="E481" s="104">
        <f>(C481*HLOOKUP($B$469,Input!$B$31:$E$35, 2, FALSE))+(D481-HLOOKUP($B$469,Input!$B$31:$E$35, 2, FALSE))</f>
        <v>0</v>
      </c>
      <c r="F481" s="62">
        <f>IF($B$468='Contribution Structures'!$H$3,'Contribution Structures'!D14,IF($B$468='Contribution Structures'!$H$4,'Contribution Structures'!D37,IF($B$468='Contribution Structures'!$H$5,'Contribution Structures'!D60,IF($B$468='Contribution Structures'!$H$6,'Contribution Structures'!D83,IF($B$468='Contribution Structures'!$H$7,'Contribution Structures'!D106,IF($B$468='Contribution Structures'!$H$8,'Contribution Structures'!D129,IF($B$468='Contribution Structures'!$H$9,'Contribution Structures'!D152)))))))</f>
        <v>0.23</v>
      </c>
      <c r="G481" s="95">
        <f>Input!$B$33</f>
        <v>0</v>
      </c>
      <c r="H481" s="84">
        <f>(F481*HLOOKUP($B$469,Input!$B$31:$E$35, 3, FALSE))+(G481-HLOOKUP($B$469,Input!$B$31:$E$35, 3, FALSE))</f>
        <v>0</v>
      </c>
      <c r="I481" s="62">
        <f>IF($B$468='Contribution Structures'!$H$3,'Contribution Structures'!E14,IF($B$468='Contribution Structures'!$H$4,'Contribution Structures'!E37,IF($B$468='Contribution Structures'!$H$5,'Contribution Structures'!E60,IF($B$468='Contribution Structures'!$H$6,'Contribution Structures'!E83,IF($B$468='Contribution Structures'!$H$7,'Contribution Structures'!E106,IF($B$468='Contribution Structures'!$H$8,'Contribution Structures'!E129,IF($B$468='Contribution Structures'!$H$9,'Contribution Structures'!E152)))))))</f>
        <v>0.23</v>
      </c>
      <c r="J481" s="104">
        <f>Input!$B$34</f>
        <v>0</v>
      </c>
      <c r="K481" s="104">
        <f>(I481*HLOOKUP($B$469,Input!$B$31:$E$35, 4, FALSE))+(J481-HLOOKUP($B$469,Input!$B$31:$E$35, 4, FALSE))</f>
        <v>0</v>
      </c>
      <c r="L481" s="62">
        <f>IF($B$468='Contribution Structures'!$H$3,'Contribution Structures'!F14,IF($B$468='Contribution Structures'!$H$4,'Contribution Structures'!F37,IF($B$468='Contribution Structures'!$H$5,'Contribution Structures'!F60,IF($B$468='Contribution Structures'!$H$6,'Contribution Structures'!F83,IF($B$468='Contribution Structures'!$H$7,'Contribution Structures'!F106,IF($B$468='Contribution Structures'!$H$8,'Contribution Structures'!F129,IF($B$468='Contribution Structures'!$H$9,'Contribution Structures'!F152)))))))</f>
        <v>0.19</v>
      </c>
      <c r="M481" s="104">
        <f>Input!$B$35</f>
        <v>0</v>
      </c>
      <c r="N481" s="104">
        <f>(L481*HLOOKUP($B$469,Input!$B$31:$E$35, 5, FALSE))+(M481-HLOOKUP($B$469,Input!$B$31:$E$35, 5, FALSE))</f>
        <v>0</v>
      </c>
    </row>
    <row r="482" spans="1:14" s="1" customFormat="1" x14ac:dyDescent="0.25">
      <c r="A482" s="115">
        <v>12</v>
      </c>
      <c r="B482" s="60" t="s">
        <v>40</v>
      </c>
      <c r="C482" s="62">
        <f>IF($B$468 ='Contribution Structures'!$H$3,'Contribution Structures'!C15,IF($B$468='Contribution Structures'!$H$4,'Contribution Structures'!C38,IF($B$468='Contribution Structures'!$H$5,'Contribution Structures'!C61,IF($B$468='Contribution Structures'!$H$6,'Contribution Structures'!C84,IF($B$468='Contribution Structures'!$H$7,'Contribution Structures'!C107,IF($B$468='Contribution Structures'!$H$8,'Contribution Structures'!C130,IF($B$468='Contribution Structures'!$H$9,'Contribution Structures'!C153)))))))</f>
        <v>0.32</v>
      </c>
      <c r="D482" s="104">
        <f>Input!$B$32</f>
        <v>0</v>
      </c>
      <c r="E482" s="104">
        <f>(C482*HLOOKUP($B$469,Input!$B$31:$E$35, 2, FALSE))+(D482-HLOOKUP($B$469,Input!$B$31:$E$35, 2, FALSE))</f>
        <v>0</v>
      </c>
      <c r="F482" s="62">
        <f>IF($B$468='Contribution Structures'!$H$3,'Contribution Structures'!D15,IF($B$468='Contribution Structures'!$H$4,'Contribution Structures'!D38,IF($B$468='Contribution Structures'!$H$5,'Contribution Structures'!D61,IF($B$468='Contribution Structures'!$H$6,'Contribution Structures'!D84,IF($B$468='Contribution Structures'!$H$7,'Contribution Structures'!D107,IF($B$468='Contribution Structures'!$H$8,'Contribution Structures'!D130,IF($B$468='Contribution Structures'!$H$9,'Contribution Structures'!D153)))))))</f>
        <v>0.26</v>
      </c>
      <c r="G482" s="95">
        <f>Input!$B$33</f>
        <v>0</v>
      </c>
      <c r="H482" s="84">
        <f>(F482*HLOOKUP($B$469,Input!$B$31:$E$35, 3, FALSE))+(G482-HLOOKUP($B$469,Input!$B$31:$E$35, 3, FALSE))</f>
        <v>0</v>
      </c>
      <c r="I482" s="62">
        <f>IF($B$468='Contribution Structures'!$H$3,'Contribution Structures'!E15,IF($B$468='Contribution Structures'!$H$4,'Contribution Structures'!E38,IF($B$468='Contribution Structures'!$H$5,'Contribution Structures'!E61,IF($B$468='Contribution Structures'!$H$6,'Contribution Structures'!E84,IF($B$468='Contribution Structures'!$H$7,'Contribution Structures'!E107,IF($B$468='Contribution Structures'!$H$8,'Contribution Structures'!E130,IF($B$468='Contribution Structures'!$H$9,'Contribution Structures'!E153)))))))</f>
        <v>0.26</v>
      </c>
      <c r="J482" s="104">
        <f>Input!$B$34</f>
        <v>0</v>
      </c>
      <c r="K482" s="104">
        <f>(I482*HLOOKUP($B$469,Input!$B$31:$E$35, 4, FALSE))+(J482-HLOOKUP($B$469,Input!$B$31:$E$35, 4, FALSE))</f>
        <v>0</v>
      </c>
      <c r="L482" s="62">
        <f>IF($B$468='Contribution Structures'!$H$3,'Contribution Structures'!F15,IF($B$468='Contribution Structures'!$H$4,'Contribution Structures'!F38,IF($B$468='Contribution Structures'!$H$5,'Contribution Structures'!F61,IF($B$468='Contribution Structures'!$H$6,'Contribution Structures'!F84,IF($B$468='Contribution Structures'!$H$7,'Contribution Structures'!F107,IF($B$468='Contribution Structures'!$H$8,'Contribution Structures'!F130,IF($B$468='Contribution Structures'!$H$9,'Contribution Structures'!F153)))))))</f>
        <v>0.22</v>
      </c>
      <c r="M482" s="104">
        <f>Input!$B$35</f>
        <v>0</v>
      </c>
      <c r="N482" s="104">
        <f>(L482*HLOOKUP($B$469,Input!$B$31:$E$35, 5, FALSE))+(M482-HLOOKUP($B$469,Input!$B$31:$E$35, 5, FALSE))</f>
        <v>0</v>
      </c>
    </row>
    <row r="483" spans="1:14" s="1" customFormat="1" x14ac:dyDescent="0.25">
      <c r="A483" s="115">
        <v>13</v>
      </c>
      <c r="B483" s="60" t="s">
        <v>41</v>
      </c>
      <c r="C483" s="62">
        <f>IF($B$468 ='Contribution Structures'!$H$3,'Contribution Structures'!C16,IF($B$468='Contribution Structures'!$H$4,'Contribution Structures'!C39,IF($B$468='Contribution Structures'!$H$5,'Contribution Structures'!C62,IF($B$468='Contribution Structures'!$H$6,'Contribution Structures'!C85,IF($B$468='Contribution Structures'!$H$7,'Contribution Structures'!C108,IF($B$468='Contribution Structures'!$H$8,'Contribution Structures'!C131,IF($B$468='Contribution Structures'!$H$9,'Contribution Structures'!C154)))))))</f>
        <v>0.33</v>
      </c>
      <c r="D483" s="104">
        <f>Input!$B$32</f>
        <v>0</v>
      </c>
      <c r="E483" s="104">
        <f>(C483*HLOOKUP($B$469,Input!$B$31:$E$35, 2, FALSE))+(D483-HLOOKUP($B$469,Input!$B$31:$E$35, 2, FALSE))</f>
        <v>0</v>
      </c>
      <c r="F483" s="62">
        <f>IF($B$468='Contribution Structures'!$H$3,'Contribution Structures'!D16,IF($B$468='Contribution Structures'!$H$4,'Contribution Structures'!D39,IF($B$468='Contribution Structures'!$H$5,'Contribution Structures'!D62,IF($B$468='Contribution Structures'!$H$6,'Contribution Structures'!D85,IF($B$468='Contribution Structures'!$H$7,'Contribution Structures'!D108,IF($B$468='Contribution Structures'!$H$8,'Contribution Structures'!D131,IF($B$468='Contribution Structures'!$H$9,'Contribution Structures'!D154)))))))</f>
        <v>0.27</v>
      </c>
      <c r="G483" s="95">
        <f>Input!$B$33</f>
        <v>0</v>
      </c>
      <c r="H483" s="84">
        <f>(F483*HLOOKUP($B$469,Input!$B$31:$E$35, 3, FALSE))+(G483-HLOOKUP($B$469,Input!$B$31:$E$35, 3, FALSE))</f>
        <v>0</v>
      </c>
      <c r="I483" s="62">
        <f>IF($B$468='Contribution Structures'!$H$3,'Contribution Structures'!E16,IF($B$468='Contribution Structures'!$H$4,'Contribution Structures'!E39,IF($B$468='Contribution Structures'!$H$5,'Contribution Structures'!E62,IF($B$468='Contribution Structures'!$H$6,'Contribution Structures'!E85,IF($B$468='Contribution Structures'!$H$7,'Contribution Structures'!E108,IF($B$468='Contribution Structures'!$H$8,'Contribution Structures'!E131,IF($B$468='Contribution Structures'!$H$9,'Contribution Structures'!E154)))))))</f>
        <v>0.27</v>
      </c>
      <c r="J483" s="104">
        <f>Input!$B$34</f>
        <v>0</v>
      </c>
      <c r="K483" s="104">
        <f>(I483*HLOOKUP($B$469,Input!$B$31:$E$35, 4, FALSE))+(J483-HLOOKUP($B$469,Input!$B$31:$E$35, 4, FALSE))</f>
        <v>0</v>
      </c>
      <c r="L483" s="62">
        <f>IF($B$468='Contribution Structures'!$H$3,'Contribution Structures'!F16,IF($B$468='Contribution Structures'!$H$4,'Contribution Structures'!F39,IF($B$468='Contribution Structures'!$H$5,'Contribution Structures'!F62,IF($B$468='Contribution Structures'!$H$6,'Contribution Structures'!F85,IF($B$468='Contribution Structures'!$H$7,'Contribution Structures'!F108,IF($B$468='Contribution Structures'!$H$8,'Contribution Structures'!F131,IF($B$468='Contribution Structures'!$H$9,'Contribution Structures'!F154)))))))</f>
        <v>0.23</v>
      </c>
      <c r="M483" s="104">
        <f>Input!$B$35</f>
        <v>0</v>
      </c>
      <c r="N483" s="104">
        <f>(L483*HLOOKUP($B$469,Input!$B$31:$E$35, 5, FALSE))+(M483-HLOOKUP($B$469,Input!$B$31:$E$35, 5, FALSE))</f>
        <v>0</v>
      </c>
    </row>
    <row r="484" spans="1:14" s="1" customFormat="1" x14ac:dyDescent="0.25">
      <c r="A484" s="115">
        <v>14</v>
      </c>
      <c r="B484" s="60" t="s">
        <v>42</v>
      </c>
      <c r="C484" s="62">
        <f>IF($B$468 ='Contribution Structures'!$H$3,'Contribution Structures'!C17,IF($B$468='Contribution Structures'!$H$4,'Contribution Structures'!C40,IF($B$468='Contribution Structures'!$H$5,'Contribution Structures'!C63,IF($B$468='Contribution Structures'!$H$6,'Contribution Structures'!C86,IF($B$468='Contribution Structures'!$H$7,'Contribution Structures'!C109,IF($B$468='Contribution Structures'!$H$8,'Contribution Structures'!C132,IF($B$468='Contribution Structures'!$H$9,'Contribution Structures'!C155)))))))</f>
        <v>0.34</v>
      </c>
      <c r="D484" s="104">
        <f>Input!$B$32</f>
        <v>0</v>
      </c>
      <c r="E484" s="104">
        <f>(C484*HLOOKUP($B$469,Input!$B$31:$E$35, 2, FALSE))+(D484-HLOOKUP($B$469,Input!$B$31:$E$35, 2, FALSE))</f>
        <v>0</v>
      </c>
      <c r="F484" s="62">
        <f>IF($B$468='Contribution Structures'!$H$3,'Contribution Structures'!D17,IF($B$468='Contribution Structures'!$H$4,'Contribution Structures'!D40,IF($B$468='Contribution Structures'!$H$5,'Contribution Structures'!D63,IF($B$468='Contribution Structures'!$H$6,'Contribution Structures'!D86,IF($B$468='Contribution Structures'!$H$7,'Contribution Structures'!D109,IF($B$468='Contribution Structures'!$H$8,'Contribution Structures'!D132,IF($B$468='Contribution Structures'!$H$9,'Contribution Structures'!D155)))))))</f>
        <v>0.28000000000000003</v>
      </c>
      <c r="G484" s="95">
        <f>Input!$B$33</f>
        <v>0</v>
      </c>
      <c r="H484" s="84">
        <f>(F484*HLOOKUP($B$469,Input!$B$31:$E$35, 3, FALSE))+(G484-HLOOKUP($B$469,Input!$B$31:$E$35, 3, FALSE))</f>
        <v>0</v>
      </c>
      <c r="I484" s="62">
        <f>IF($B$468='Contribution Structures'!$H$3,'Contribution Structures'!E17,IF($B$468='Contribution Structures'!$H$4,'Contribution Structures'!E40,IF($B$468='Contribution Structures'!$H$5,'Contribution Structures'!E63,IF($B$468='Contribution Structures'!$H$6,'Contribution Structures'!E86,IF($B$468='Contribution Structures'!$H$7,'Contribution Structures'!E109,IF($B$468='Contribution Structures'!$H$8,'Contribution Structures'!E132,IF($B$468='Contribution Structures'!$H$9,'Contribution Structures'!E155)))))))</f>
        <v>0.28000000000000003</v>
      </c>
      <c r="J484" s="104">
        <f>Input!$B$34</f>
        <v>0</v>
      </c>
      <c r="K484" s="104">
        <f>(I484*HLOOKUP($B$469,Input!$B$31:$E$35, 4, FALSE))+(J484-HLOOKUP($B$469,Input!$B$31:$E$35, 4, FALSE))</f>
        <v>0</v>
      </c>
      <c r="L484" s="62">
        <f>IF($B$468='Contribution Structures'!$H$3,'Contribution Structures'!F17,IF($B$468='Contribution Structures'!$H$4,'Contribution Structures'!F40,IF($B$468='Contribution Structures'!$H$5,'Contribution Structures'!F63,IF($B$468='Contribution Structures'!$H$6,'Contribution Structures'!F86,IF($B$468='Contribution Structures'!$H$7,'Contribution Structures'!F109,IF($B$468='Contribution Structures'!$H$8,'Contribution Structures'!F132,IF($B$468='Contribution Structures'!$H$9,'Contribution Structures'!F155)))))))</f>
        <v>0.24</v>
      </c>
      <c r="M484" s="104">
        <f>Input!$B$35</f>
        <v>0</v>
      </c>
      <c r="N484" s="104">
        <f>(L484*HLOOKUP($B$469,Input!$B$31:$E$35, 5, FALSE))+(M484-HLOOKUP($B$469,Input!$B$31:$E$35, 5, FALSE))</f>
        <v>0</v>
      </c>
    </row>
    <row r="485" spans="1:14" s="1" customFormat="1" x14ac:dyDescent="0.25">
      <c r="A485" s="115">
        <v>15</v>
      </c>
      <c r="B485" s="60" t="s">
        <v>43</v>
      </c>
      <c r="C485" s="62">
        <f>IF($B$468 ='Contribution Structures'!$H$3,'Contribution Structures'!C18,IF($B$468='Contribution Structures'!$H$4,'Contribution Structures'!C41,IF($B$468='Contribution Structures'!$H$5,'Contribution Structures'!C64,IF($B$468='Contribution Structures'!$H$6,'Contribution Structures'!C87,IF($B$468='Contribution Structures'!$H$7,'Contribution Structures'!C110,IF($B$468='Contribution Structures'!$H$8,'Contribution Structures'!C133,IF($B$468='Contribution Structures'!$H$9,'Contribution Structures'!C156)))))))</f>
        <v>0.34</v>
      </c>
      <c r="D485" s="104">
        <f>Input!$B$32</f>
        <v>0</v>
      </c>
      <c r="E485" s="104">
        <f>(C485*HLOOKUP($B$469,Input!$B$31:$E$35, 2, FALSE))+(D485-HLOOKUP($B$469,Input!$B$31:$E$35, 2, FALSE))</f>
        <v>0</v>
      </c>
      <c r="F485" s="62">
        <f>IF($B$468='Contribution Structures'!$H$3,'Contribution Structures'!D18,IF($B$468='Contribution Structures'!$H$4,'Contribution Structures'!D41,IF($B$468='Contribution Structures'!$H$5,'Contribution Structures'!D64,IF($B$468='Contribution Structures'!$H$6,'Contribution Structures'!D87,IF($B$468='Contribution Structures'!$H$7,'Contribution Structures'!D110,IF($B$468='Contribution Structures'!$H$8,'Contribution Structures'!D133,IF($B$468='Contribution Structures'!$H$9,'Contribution Structures'!D156)))))))</f>
        <v>0.3</v>
      </c>
      <c r="G485" s="95">
        <f>Input!$B$33</f>
        <v>0</v>
      </c>
      <c r="H485" s="84">
        <f>(F485*HLOOKUP($B$469,Input!$B$31:$E$35, 3, FALSE))+(G485-HLOOKUP($B$469,Input!$B$31:$E$35, 3, FALSE))</f>
        <v>0</v>
      </c>
      <c r="I485" s="62">
        <f>IF($B$468='Contribution Structures'!$H$3,'Contribution Structures'!E18,IF($B$468='Contribution Structures'!$H$4,'Contribution Structures'!E41,IF($B$468='Contribution Structures'!$H$5,'Contribution Structures'!E64,IF($B$468='Contribution Structures'!$H$6,'Contribution Structures'!E87,IF($B$468='Contribution Structures'!$H$7,'Contribution Structures'!E110,IF($B$468='Contribution Structures'!$H$8,'Contribution Structures'!E133,IF($B$468='Contribution Structures'!$H$9,'Contribution Structures'!E156)))))))</f>
        <v>0.3</v>
      </c>
      <c r="J485" s="104">
        <f>Input!$B$34</f>
        <v>0</v>
      </c>
      <c r="K485" s="104">
        <f>(I485*HLOOKUP($B$469,Input!$B$31:$E$35, 4, FALSE))+(J485-HLOOKUP($B$469,Input!$B$31:$E$35, 4, FALSE))</f>
        <v>0</v>
      </c>
      <c r="L485" s="62">
        <f>IF($B$468='Contribution Structures'!$H$3,'Contribution Structures'!F18,IF($B$468='Contribution Structures'!$H$4,'Contribution Structures'!F41,IF($B$468='Contribution Structures'!$H$5,'Contribution Structures'!F64,IF($B$468='Contribution Structures'!$H$6,'Contribution Structures'!F87,IF($B$468='Contribution Structures'!$H$7,'Contribution Structures'!F110,IF($B$468='Contribution Structures'!$H$8,'Contribution Structures'!F133,IF($B$468='Contribution Structures'!$H$9,'Contribution Structures'!F156)))))))</f>
        <v>0.26</v>
      </c>
      <c r="M485" s="104">
        <f>Input!$B$35</f>
        <v>0</v>
      </c>
      <c r="N485" s="104">
        <f>(L485*HLOOKUP($B$469,Input!$B$31:$E$35, 5, FALSE))+(M485-HLOOKUP($B$469,Input!$B$31:$E$35, 5, FALSE))</f>
        <v>0</v>
      </c>
    </row>
    <row r="486" spans="1:14" s="1" customFormat="1" x14ac:dyDescent="0.25">
      <c r="A486" s="115">
        <v>16</v>
      </c>
      <c r="B486" s="62" t="s">
        <v>44</v>
      </c>
      <c r="C486" s="62">
        <f>IF($B$468 ='Contribution Structures'!$H$3,'Contribution Structures'!C19,IF($B$468='Contribution Structures'!$H$4,'Contribution Structures'!C42,IF($B$468='Contribution Structures'!$H$5,'Contribution Structures'!C65,IF($B$468='Contribution Structures'!$H$6,'Contribution Structures'!C88,IF($B$468='Contribution Structures'!$H$7,'Contribution Structures'!C111,IF($B$468='Contribution Structures'!$H$8,'Contribution Structures'!C134,IF($B$468='Contribution Structures'!$H$9,'Contribution Structures'!C157)))))))</f>
        <v>0.34</v>
      </c>
      <c r="D486" s="104">
        <f>Input!$B$32</f>
        <v>0</v>
      </c>
      <c r="E486" s="104">
        <f>(C486*HLOOKUP($B$469,Input!$B$31:$E$35, 2, FALSE))+(D486-HLOOKUP($B$469,Input!$B$31:$E$35, 2, FALSE))</f>
        <v>0</v>
      </c>
      <c r="F486" s="62">
        <f>IF($B$468='Contribution Structures'!$H$3,'Contribution Structures'!D19,IF($B$468='Contribution Structures'!$H$4,'Contribution Structures'!D42,IF($B$468='Contribution Structures'!$H$5,'Contribution Structures'!D65,IF($B$468='Contribution Structures'!$H$6,'Contribution Structures'!D88,IF($B$468='Contribution Structures'!$H$7,'Contribution Structures'!D111,IF($B$468='Contribution Structures'!$H$8,'Contribution Structures'!D134,IF($B$468='Contribution Structures'!$H$9,'Contribution Structures'!D157)))))))</f>
        <v>0.3</v>
      </c>
      <c r="G486" s="95">
        <f>Input!$B$33</f>
        <v>0</v>
      </c>
      <c r="H486" s="84">
        <f>(F486*HLOOKUP($B$469,Input!$B$31:$E$35, 3, FALSE))+(G486-HLOOKUP($B$469,Input!$B$31:$E$35, 3, FALSE))</f>
        <v>0</v>
      </c>
      <c r="I486" s="62">
        <f>IF($B$468='Contribution Structures'!$H$3,'Contribution Structures'!E19,IF($B$468='Contribution Structures'!$H$4,'Contribution Structures'!E42,IF($B$468='Contribution Structures'!$H$5,'Contribution Structures'!E65,IF($B$468='Contribution Structures'!$H$6,'Contribution Structures'!E88,IF($B$468='Contribution Structures'!$H$7,'Contribution Structures'!E111,IF($B$468='Contribution Structures'!$H$8,'Contribution Structures'!E134,IF($B$468='Contribution Structures'!$H$9,'Contribution Structures'!E157)))))))</f>
        <v>0.3</v>
      </c>
      <c r="J486" s="104">
        <f>Input!$B$34</f>
        <v>0</v>
      </c>
      <c r="K486" s="104">
        <f>(I486*HLOOKUP($B$469,Input!$B$31:$E$35, 4, FALSE))+(J486-HLOOKUP($B$469,Input!$B$31:$E$35, 4, FALSE))</f>
        <v>0</v>
      </c>
      <c r="L486" s="62">
        <f>IF($B$468='Contribution Structures'!$H$3,'Contribution Structures'!F19,IF($B$468='Contribution Structures'!$H$4,'Contribution Structures'!F42,IF($B$468='Contribution Structures'!$H$5,'Contribution Structures'!F65,IF($B$468='Contribution Structures'!$H$6,'Contribution Structures'!F88,IF($B$468='Contribution Structures'!$H$7,'Contribution Structures'!F111,IF($B$468='Contribution Structures'!$H$8,'Contribution Structures'!F134,IF($B$468='Contribution Structures'!$H$9,'Contribution Structures'!F157)))))))</f>
        <v>0.28000000000000003</v>
      </c>
      <c r="M486" s="104">
        <f>Input!$B$35</f>
        <v>0</v>
      </c>
      <c r="N486" s="104">
        <f>(L486*HLOOKUP($B$469,Input!$B$31:$E$35, 5, FALSE))+(M486-HLOOKUP($B$469,Input!$B$31:$E$35, 5, FALSE))</f>
        <v>0</v>
      </c>
    </row>
    <row r="487" spans="1:14" s="1" customFormat="1" x14ac:dyDescent="0.25">
      <c r="A487" s="115">
        <v>17</v>
      </c>
      <c r="B487" s="60" t="s">
        <v>45</v>
      </c>
      <c r="C487" s="62">
        <f>IF($B$468 ='Contribution Structures'!$H$3,'Contribution Structures'!C20,IF($B$468='Contribution Structures'!$H$4,'Contribution Structures'!C43,IF($B$468='Contribution Structures'!$H$5,'Contribution Structures'!C66,IF($B$468='Contribution Structures'!$H$6,'Contribution Structures'!C89,IF($B$468='Contribution Structures'!$H$7,'Contribution Structures'!C112,IF($B$468='Contribution Structures'!$H$8,'Contribution Structures'!C135,IF($B$468='Contribution Structures'!$H$9,'Contribution Structures'!C158)))))))</f>
        <v>0.35</v>
      </c>
      <c r="D487" s="104">
        <f>Input!$B$32</f>
        <v>0</v>
      </c>
      <c r="E487" s="104">
        <f>(C487*HLOOKUP($B$469,Input!$B$31:$E$35, 2, FALSE))+(D487-HLOOKUP($B$469,Input!$B$31:$E$35, 2, FALSE))</f>
        <v>0</v>
      </c>
      <c r="F487" s="62">
        <f>IF($B$468='Contribution Structures'!$H$3,'Contribution Structures'!D20,IF($B$468='Contribution Structures'!$H$4,'Contribution Structures'!D43,IF($B$468='Contribution Structures'!$H$5,'Contribution Structures'!D66,IF($B$468='Contribution Structures'!$H$6,'Contribution Structures'!D89,IF($B$468='Contribution Structures'!$H$7,'Contribution Structures'!D112,IF($B$468='Contribution Structures'!$H$8,'Contribution Structures'!D135,IF($B$468='Contribution Structures'!$H$9,'Contribution Structures'!D158)))))))</f>
        <v>0.3</v>
      </c>
      <c r="G487" s="95">
        <f>Input!$B$33</f>
        <v>0</v>
      </c>
      <c r="H487" s="84">
        <f>(F487*HLOOKUP($B$469,Input!$B$31:$E$35, 3, FALSE))+(G487-HLOOKUP($B$469,Input!$B$31:$E$35, 3, FALSE))</f>
        <v>0</v>
      </c>
      <c r="I487" s="62">
        <f>IF($B$468='Contribution Structures'!$H$3,'Contribution Structures'!E20,IF($B$468='Contribution Structures'!$H$4,'Contribution Structures'!E43,IF($B$468='Contribution Structures'!$H$5,'Contribution Structures'!E66,IF($B$468='Contribution Structures'!$H$6,'Contribution Structures'!E89,IF($B$468='Contribution Structures'!$H$7,'Contribution Structures'!E112,IF($B$468='Contribution Structures'!$H$8,'Contribution Structures'!E135,IF($B$468='Contribution Structures'!$H$9,'Contribution Structures'!E158)))))))</f>
        <v>0.3</v>
      </c>
      <c r="J487" s="104">
        <f>Input!$B$34</f>
        <v>0</v>
      </c>
      <c r="K487" s="104">
        <f>(I487*HLOOKUP($B$469,Input!$B$31:$E$35, 4, FALSE))+(J487-HLOOKUP($B$469,Input!$B$31:$E$35, 4, FALSE))</f>
        <v>0</v>
      </c>
      <c r="L487" s="62">
        <f>IF($B$468='Contribution Structures'!$H$3,'Contribution Structures'!F20,IF($B$468='Contribution Structures'!$H$4,'Contribution Structures'!F43,IF($B$468='Contribution Structures'!$H$5,'Contribution Structures'!F66,IF($B$468='Contribution Structures'!$H$6,'Contribution Structures'!F89,IF($B$468='Contribution Structures'!$H$7,'Contribution Structures'!F112,IF($B$468='Contribution Structures'!$H$8,'Contribution Structures'!F135,IF($B$468='Contribution Structures'!$H$9,'Contribution Structures'!F158)))))))</f>
        <v>0.28999999999999998</v>
      </c>
      <c r="M487" s="104">
        <f>Input!$B$35</f>
        <v>0</v>
      </c>
      <c r="N487" s="104">
        <f>(L487*HLOOKUP($B$469,Input!$B$31:$E$35, 5, FALSE))+(M487-HLOOKUP($B$469,Input!$B$31:$E$35, 5, FALSE))</f>
        <v>0</v>
      </c>
    </row>
    <row r="488" spans="1:14" s="1" customFormat="1" x14ac:dyDescent="0.25">
      <c r="A488" s="115">
        <v>18</v>
      </c>
      <c r="B488" s="60" t="s">
        <v>46</v>
      </c>
      <c r="C488" s="62">
        <f>IF($B$468 ='Contribution Structures'!$H$3,'Contribution Structures'!C21,IF($B$468='Contribution Structures'!$H$4,'Contribution Structures'!C44,IF($B$468='Contribution Structures'!$H$5,'Contribution Structures'!C67,IF($B$468='Contribution Structures'!$H$6,'Contribution Structures'!C90,IF($B$468='Contribution Structures'!$H$7,'Contribution Structures'!C113,IF($B$468='Contribution Structures'!$H$8,'Contribution Structures'!C136,IF($B$468='Contribution Structures'!$H$9,'Contribution Structures'!C159)))))))</f>
        <v>0.35</v>
      </c>
      <c r="D488" s="104">
        <f>Input!$B$32</f>
        <v>0</v>
      </c>
      <c r="E488" s="104">
        <f>(C488*HLOOKUP($B$469,Input!$B$31:$E$35, 2, FALSE))+(D488-HLOOKUP($B$469,Input!$B$31:$E$35, 2, FALSE))</f>
        <v>0</v>
      </c>
      <c r="F488" s="62">
        <f>IF($B$468='Contribution Structures'!$H$3,'Contribution Structures'!D21,IF($B$468='Contribution Structures'!$H$4,'Contribution Structures'!D44,IF($B$468='Contribution Structures'!$H$5,'Contribution Structures'!D67,IF($B$468='Contribution Structures'!$H$6,'Contribution Structures'!D90,IF($B$468='Contribution Structures'!$H$7,'Contribution Structures'!D113,IF($B$468='Contribution Structures'!$H$8,'Contribution Structures'!D136,IF($B$468='Contribution Structures'!$H$9,'Contribution Structures'!D159)))))))</f>
        <v>0.35</v>
      </c>
      <c r="G488" s="95">
        <f>Input!$B$33</f>
        <v>0</v>
      </c>
      <c r="H488" s="84">
        <f>(F488*HLOOKUP($B$469,Input!$B$31:$E$35, 3, FALSE))+(G488-HLOOKUP($B$469,Input!$B$31:$E$35, 3, FALSE))</f>
        <v>0</v>
      </c>
      <c r="I488" s="62">
        <f>IF($B$468='Contribution Structures'!$H$3,'Contribution Structures'!E21,IF($B$468='Contribution Structures'!$H$4,'Contribution Structures'!E44,IF($B$468='Contribution Structures'!$H$5,'Contribution Structures'!E67,IF($B$468='Contribution Structures'!$H$6,'Contribution Structures'!E90,IF($B$468='Contribution Structures'!$H$7,'Contribution Structures'!E113,IF($B$468='Contribution Structures'!$H$8,'Contribution Structures'!E136,IF($B$468='Contribution Structures'!$H$9,'Contribution Structures'!E159)))))))</f>
        <v>0.35</v>
      </c>
      <c r="J488" s="104">
        <f>Input!$B$34</f>
        <v>0</v>
      </c>
      <c r="K488" s="104">
        <f>(I488*HLOOKUP($B$469,Input!$B$31:$E$35, 4, FALSE))+(J488-HLOOKUP($B$469,Input!$B$31:$E$35, 4, FALSE))</f>
        <v>0</v>
      </c>
      <c r="L488" s="62">
        <f>IF($B$468='Contribution Structures'!$H$3,'Contribution Structures'!F21,IF($B$468='Contribution Structures'!$H$4,'Contribution Structures'!F44,IF($B$468='Contribution Structures'!$H$5,'Contribution Structures'!F67,IF($B$468='Contribution Structures'!$H$6,'Contribution Structures'!F90,IF($B$468='Contribution Structures'!$H$7,'Contribution Structures'!F113,IF($B$468='Contribution Structures'!$H$8,'Contribution Structures'!F136,IF($B$468='Contribution Structures'!$H$9,'Contribution Structures'!F159)))))))</f>
        <v>0.32</v>
      </c>
      <c r="M488" s="104">
        <f>Input!$B$35</f>
        <v>0</v>
      </c>
      <c r="N488" s="104">
        <f>(L488*HLOOKUP($B$469,Input!$B$31:$E$35, 5, FALSE))+(M488-HLOOKUP($B$469,Input!$B$31:$E$35, 5, FALSE))</f>
        <v>0</v>
      </c>
    </row>
    <row r="489" spans="1:14" s="1" customFormat="1" x14ac:dyDescent="0.25">
      <c r="A489" s="115">
        <v>19</v>
      </c>
      <c r="B489" s="60" t="s">
        <v>47</v>
      </c>
      <c r="C489" s="62">
        <f>IF($B$468 ='Contribution Structures'!$H$3,'Contribution Structures'!C22,IF($B$468='Contribution Structures'!$H$4,'Contribution Structures'!C45,IF($B$468='Contribution Structures'!$H$5,'Contribution Structures'!C68,IF($B$468='Contribution Structures'!$H$6,'Contribution Structures'!C91,IF($B$468='Contribution Structures'!$H$7,'Contribution Structures'!C114,IF($B$468='Contribution Structures'!$H$8,'Contribution Structures'!C137,IF($B$468='Contribution Structures'!$H$9,'Contribution Structures'!C160)))))))</f>
        <v>0.35</v>
      </c>
      <c r="D489" s="104">
        <f>Input!$B$32</f>
        <v>0</v>
      </c>
      <c r="E489" s="104">
        <f>(C489*HLOOKUP($B$469,Input!$B$31:$E$35, 2, FALSE))+(D489-HLOOKUP($B$469,Input!$B$31:$E$35, 2, FALSE))</f>
        <v>0</v>
      </c>
      <c r="F489" s="62">
        <f>IF($B$468='Contribution Structures'!$H$3,'Contribution Structures'!D22,IF($B$468='Contribution Structures'!$H$4,'Contribution Structures'!D45,IF($B$468='Contribution Structures'!$H$5,'Contribution Structures'!D68,IF($B$468='Contribution Structures'!$H$6,'Contribution Structures'!D91,IF($B$468='Contribution Structures'!$H$7,'Contribution Structures'!D114,IF($B$468='Contribution Structures'!$H$8,'Contribution Structures'!D137,IF($B$468='Contribution Structures'!$H$9,'Contribution Structures'!D160)))))))</f>
        <v>0.35</v>
      </c>
      <c r="G489" s="95">
        <f>Input!$B$33</f>
        <v>0</v>
      </c>
      <c r="H489" s="84">
        <f>(F489*HLOOKUP($B$469,Input!$B$31:$E$35, 3, FALSE))+(G489-HLOOKUP($B$469,Input!$B$31:$E$35, 3, FALSE))</f>
        <v>0</v>
      </c>
      <c r="I489" s="62">
        <f>IF($B$468='Contribution Structures'!$H$3,'Contribution Structures'!E22,IF($B$468='Contribution Structures'!$H$4,'Contribution Structures'!E45,IF($B$468='Contribution Structures'!$H$5,'Contribution Structures'!E68,IF($B$468='Contribution Structures'!$H$6,'Contribution Structures'!E91,IF($B$468='Contribution Structures'!$H$7,'Contribution Structures'!E114,IF($B$468='Contribution Structures'!$H$8,'Contribution Structures'!E137,IF($B$468='Contribution Structures'!$H$9,'Contribution Structures'!E160)))))))</f>
        <v>0.35</v>
      </c>
      <c r="J489" s="104">
        <f>Input!$B$34</f>
        <v>0</v>
      </c>
      <c r="K489" s="104">
        <f>(I489*HLOOKUP($B$469,Input!$B$31:$E$35, 4, FALSE))+(J489-HLOOKUP($B$469,Input!$B$31:$E$35, 4, FALSE))</f>
        <v>0</v>
      </c>
      <c r="L489" s="62">
        <f>IF($B$468='Contribution Structures'!$H$3,'Contribution Structures'!F22,IF($B$468='Contribution Structures'!$H$4,'Contribution Structures'!F45,IF($B$468='Contribution Structures'!$H$5,'Contribution Structures'!F68,IF($B$468='Contribution Structures'!$H$6,'Contribution Structures'!F91,IF($B$468='Contribution Structures'!$H$7,'Contribution Structures'!F114,IF($B$468='Contribution Structures'!$H$8,'Contribution Structures'!F137,IF($B$468='Contribution Structures'!$H$9,'Contribution Structures'!F160)))))))</f>
        <v>0.32</v>
      </c>
      <c r="M489" s="104">
        <f>Input!$B$35</f>
        <v>0</v>
      </c>
      <c r="N489" s="104">
        <f>(L489*HLOOKUP($B$469,Input!$B$31:$E$35, 5, FALSE))+(M489-HLOOKUP($B$469,Input!$B$31:$E$35, 5, FALSE))</f>
        <v>0</v>
      </c>
    </row>
    <row r="490" spans="1:14" s="1" customFormat="1" ht="15.75" thickBot="1" x14ac:dyDescent="0.3">
      <c r="A490" s="115">
        <v>20</v>
      </c>
      <c r="B490" s="63" t="s">
        <v>48</v>
      </c>
      <c r="C490" s="65">
        <f>IF($B$468 ='Contribution Structures'!$H$3,'Contribution Structures'!C23,IF($B$468='Contribution Structures'!$H$4,'Contribution Structures'!C46,IF($B$468='Contribution Structures'!$H$5,'Contribution Structures'!C69,IF($B$468='Contribution Structures'!$H$6,'Contribution Structures'!C92,IF($B$468='Contribution Structures'!$H$7,'Contribution Structures'!C115,IF($B$468='Contribution Structures'!$H$8,'Contribution Structures'!C138,IF($B$468='Contribution Structures'!$H$9,'Contribution Structures'!C161)))))))</f>
        <v>0.35</v>
      </c>
      <c r="D490" s="105">
        <f>Input!$B$32</f>
        <v>0</v>
      </c>
      <c r="E490" s="105">
        <f>(C490*HLOOKUP($B$469,Input!$B$31:$E$35, 2, FALSE))+(D490-HLOOKUP($B$469,Input!$B$31:$E$35, 2, FALSE))</f>
        <v>0</v>
      </c>
      <c r="F490" s="65">
        <f>IF($B$468='Contribution Structures'!$H$3,'Contribution Structures'!D23,IF($B$468='Contribution Structures'!$H$4,'Contribution Structures'!D46,IF($B$468='Contribution Structures'!$H$5,'Contribution Structures'!D69,IF($B$468='Contribution Structures'!$H$6,'Contribution Structures'!D92,IF($B$468='Contribution Structures'!$H$7,'Contribution Structures'!D115,IF($B$468='Contribution Structures'!$H$8,'Contribution Structures'!D138,IF($B$468='Contribution Structures'!$H$9,'Contribution Structures'!D161)))))))</f>
        <v>0.35</v>
      </c>
      <c r="G490" s="97">
        <f>Input!$B$33</f>
        <v>0</v>
      </c>
      <c r="H490" s="89">
        <f>(F490*HLOOKUP($B$469,Input!$B$31:$E$35, 3, FALSE))+(G490-HLOOKUP($B$469,Input!$B$31:$E$35, 3, FALSE))</f>
        <v>0</v>
      </c>
      <c r="I490" s="65">
        <f>IF($B$468='Contribution Structures'!$H$3,'Contribution Structures'!E23,IF($B$468='Contribution Structures'!$H$4,'Contribution Structures'!E46,IF($B$468='Contribution Structures'!$H$5,'Contribution Structures'!E69,IF($B$468='Contribution Structures'!$H$6,'Contribution Structures'!E92,IF($B$468='Contribution Structures'!$H$7,'Contribution Structures'!E115,IF($B$468='Contribution Structures'!$H$8,'Contribution Structures'!E138,IF($B$468='Contribution Structures'!$H$9,'Contribution Structures'!E161)))))))</f>
        <v>0.35</v>
      </c>
      <c r="J490" s="105">
        <f>Input!$B$34</f>
        <v>0</v>
      </c>
      <c r="K490" s="105">
        <f>(I490*HLOOKUP($B$469,Input!$B$31:$E$35, 4, FALSE))+(J490-HLOOKUP($B$469,Input!$B$31:$E$35, 4, FALSE))</f>
        <v>0</v>
      </c>
      <c r="L490" s="65">
        <f>IF($B$468='Contribution Structures'!$H$3,'Contribution Structures'!F23,IF($B$468='Contribution Structures'!$H$4,'Contribution Structures'!F46,IF($B$468='Contribution Structures'!$H$5,'Contribution Structures'!F69,IF($B$468='Contribution Structures'!$H$6,'Contribution Structures'!F92,IF($B$468='Contribution Structures'!$H$7,'Contribution Structures'!F115,IF($B$468='Contribution Structures'!$H$8,'Contribution Structures'!F138,IF($B$468='Contribution Structures'!$H$9,'Contribution Structures'!F161)))))))</f>
        <v>0.35</v>
      </c>
      <c r="M490" s="105">
        <f>Input!$B$35</f>
        <v>0</v>
      </c>
      <c r="N490" s="105">
        <f>(L490*HLOOKUP($B$469,Input!$B$31:$E$35, 5, FALSE))+(M490-HLOOKUP($B$469,Input!$B$31:$E$35, 5, FALSE))</f>
        <v>0</v>
      </c>
    </row>
    <row r="491" spans="1:14" s="1" customFormat="1" ht="15.75" thickBot="1" x14ac:dyDescent="0.3">
      <c r="A491" s="114"/>
    </row>
    <row r="492" spans="1:14" s="1" customFormat="1" ht="22.5" customHeight="1" thickBot="1" x14ac:dyDescent="0.3">
      <c r="A492" s="125" t="s">
        <v>4</v>
      </c>
      <c r="B492" s="101" t="str">
        <f>Input!C31</f>
        <v>Dental 2</v>
      </c>
    </row>
    <row r="493" spans="1:14" s="1" customFormat="1" ht="26.1" customHeight="1" thickBot="1" x14ac:dyDescent="0.3">
      <c r="A493" s="126" t="s">
        <v>80</v>
      </c>
      <c r="B493" s="116" t="s">
        <v>77</v>
      </c>
    </row>
    <row r="494" spans="1:14" s="1" customFormat="1" ht="29.45" customHeight="1" thickBot="1" x14ac:dyDescent="0.3">
      <c r="A494" s="127" t="s">
        <v>82</v>
      </c>
      <c r="B494" s="117" t="s">
        <v>70</v>
      </c>
      <c r="C494" s="146" t="s">
        <v>12</v>
      </c>
      <c r="D494" s="147"/>
      <c r="E494" s="148"/>
      <c r="F494" s="146" t="s">
        <v>13</v>
      </c>
      <c r="G494" s="147"/>
      <c r="H494" s="148"/>
      <c r="I494" s="146" t="s">
        <v>14</v>
      </c>
      <c r="J494" s="147"/>
      <c r="K494" s="148"/>
      <c r="L494" s="146" t="s">
        <v>15</v>
      </c>
      <c r="M494" s="147"/>
      <c r="N494" s="148"/>
    </row>
    <row r="495" spans="1:14" s="1" customFormat="1" ht="26.25" thickBot="1" x14ac:dyDescent="0.3">
      <c r="A495" s="115" t="s">
        <v>16</v>
      </c>
      <c r="B495" s="55" t="s">
        <v>17</v>
      </c>
      <c r="C495" s="56" t="s">
        <v>18</v>
      </c>
      <c r="D495" s="72" t="s">
        <v>19</v>
      </c>
      <c r="E495" s="73" t="s">
        <v>20</v>
      </c>
      <c r="F495" s="56" t="s">
        <v>18</v>
      </c>
      <c r="G495" s="72" t="s">
        <v>19</v>
      </c>
      <c r="H495" s="73" t="s">
        <v>20</v>
      </c>
      <c r="I495" s="56" t="s">
        <v>18</v>
      </c>
      <c r="J495" s="72" t="s">
        <v>19</v>
      </c>
      <c r="K495" s="73" t="s">
        <v>20</v>
      </c>
      <c r="L495" s="56" t="s">
        <v>18</v>
      </c>
      <c r="M495" s="74" t="s">
        <v>19</v>
      </c>
      <c r="N495" s="75" t="s">
        <v>20</v>
      </c>
    </row>
    <row r="496" spans="1:14" s="1" customFormat="1" ht="13.5" customHeight="1" x14ac:dyDescent="0.25">
      <c r="A496" s="115">
        <v>1</v>
      </c>
      <c r="B496" s="91" t="s">
        <v>29</v>
      </c>
      <c r="C496" s="102">
        <f>IF($B$493 ='Contribution Structures'!$H$3,'Contribution Structures'!C4,IF($B$493='Contribution Structures'!$H$4,'Contribution Structures'!C27,IF($B$493='Contribution Structures'!$H$5,'Contribution Structures'!C50,IF($B$493='Contribution Structures'!$H$6,'Contribution Structures'!C73,IF($B$493='Contribution Structures'!$H$7,'Contribution Structures'!C96,IF($B$493='Contribution Structures'!$H$8,'Contribution Structures'!C119,IF($B$493='Contribution Structures'!$H$9,'Contribution Structures'!C142)))))))</f>
        <v>4.4999999999999998E-2</v>
      </c>
      <c r="D496" s="106">
        <f>Input!$C$32</f>
        <v>0</v>
      </c>
      <c r="E496" s="79">
        <f>(C496*HLOOKUP($B$494,Input!$B$31:$E$35, 2, FALSE))+(D496-HLOOKUP($B$494,Input!$B$31:$E$35, 2, FALSE))</f>
        <v>0</v>
      </c>
      <c r="F496" s="107">
        <f>IF($B$493='Contribution Structures'!$H$3,'Contribution Structures'!D4,IF($B$493='Contribution Structures'!$H$4,'Contribution Structures'!D27,IF($B$493='Contribution Structures'!$H$5,'Contribution Structures'!D50,IF($B$493='Contribution Structures'!$H$6,'Contribution Structures'!D73,IF($B$493='Contribution Structures'!$H$7,'Contribution Structures'!D96,IF($B$493='Contribution Structures'!$H$8,'Contribution Structures'!D119,IF($B$493='Contribution Structures'!$H$9,'Contribution Structures'!D142)))))))</f>
        <v>3.5000000000000003E-2</v>
      </c>
      <c r="G496" s="78">
        <f>Input!$C$33</f>
        <v>0</v>
      </c>
      <c r="H496" s="79">
        <f>(F496*HLOOKUP($B$494,Input!$B$31:$E$35, 3, FALSE))+(G496-HLOOKUP($B$494,Input!$B$31:$E$35, 3, FALSE))</f>
        <v>0</v>
      </c>
      <c r="I496" s="107">
        <f>IF($B$493='Contribution Structures'!$H$3,'Contribution Structures'!E4,IF($B$493='Contribution Structures'!$H$4,'Contribution Structures'!E27,IF($B$493='Contribution Structures'!$H$5,'Contribution Structures'!E50,IF($B$493='Contribution Structures'!$H$6,'Contribution Structures'!E73,IF($B$493='Contribution Structures'!$H$7,'Contribution Structures'!E96,IF($B$493='Contribution Structures'!$H$8,'Contribution Structures'!E119,IF($B$493='Contribution Structures'!$H$9,'Contribution Structures'!E142)))))))</f>
        <v>3.5000000000000003E-2</v>
      </c>
      <c r="J496" s="78">
        <f>Input!$C$34</f>
        <v>0</v>
      </c>
      <c r="K496" s="79">
        <f>(I496*HLOOKUP($B$494,Input!$B$31:$E$35, 4, FALSE))+(J496-HLOOKUP($B$494,Input!$B$31:$E$35, 4, FALSE))</f>
        <v>0</v>
      </c>
      <c r="L496" s="107">
        <f>IF($B$493='Contribution Structures'!$H$3,'Contribution Structures'!F4,IF($B$493='Contribution Structures'!$H$4,'Contribution Structures'!F27,IF($B$493='Contribution Structures'!$H$5,'Contribution Structures'!F50,IF($B$493='Contribution Structures'!$H$6,'Contribution Structures'!F73,IF($B$493='Contribution Structures'!$H$7,'Contribution Structures'!F96,IF($B$493='Contribution Structures'!$H$8,'Contribution Structures'!F119,IF($B$493='Contribution Structures'!$H$9,'Contribution Structures'!F142)))))))</f>
        <v>0.03</v>
      </c>
      <c r="M496" s="78">
        <f>Input!$C$35</f>
        <v>0</v>
      </c>
      <c r="N496" s="79">
        <f>(L496*HLOOKUP($B$494,Input!$B$31:$E$35, 5, FALSE))+(M496-HLOOKUP($B$494,Input!$B$31:$E$35, 5, FALSE))</f>
        <v>0</v>
      </c>
    </row>
    <row r="497" spans="1:14" s="1" customFormat="1" ht="13.5" customHeight="1" x14ac:dyDescent="0.25">
      <c r="A497" s="115">
        <v>2</v>
      </c>
      <c r="B497" s="60" t="s">
        <v>30</v>
      </c>
      <c r="C497" s="62">
        <f>IF($B$493 ='Contribution Structures'!$H$3,'Contribution Structures'!C5,IF($B$493='Contribution Structures'!$H$4,'Contribution Structures'!C28,IF($B$493='Contribution Structures'!$H$5,'Contribution Structures'!C51,IF($B$493='Contribution Structures'!$H$6,'Contribution Structures'!C74,IF($B$493='Contribution Structures'!$H$7,'Contribution Structures'!C97,IF($B$493='Contribution Structures'!$H$8,'Contribution Structures'!C120,IF($B$493='Contribution Structures'!$H$9,'Contribution Structures'!C143)))))))</f>
        <v>5.5E-2</v>
      </c>
      <c r="D497" s="108">
        <f>Input!$C$32</f>
        <v>0</v>
      </c>
      <c r="E497" s="84">
        <f>(C497*HLOOKUP($B$494,Input!$B$31:$E$35, 2, FALSE))+(D497-HLOOKUP($B$494,Input!$B$31:$E$35, 2, FALSE))</f>
        <v>0</v>
      </c>
      <c r="F497" s="109">
        <f>IF($B$493='Contribution Structures'!$H$3,'Contribution Structures'!D5,IF($B$493='Contribution Structures'!$H$4,'Contribution Structures'!D28,IF($B$493='Contribution Structures'!$H$5,'Contribution Structures'!D51,IF($B$493='Contribution Structures'!$H$6,'Contribution Structures'!D74,IF($B$493='Contribution Structures'!$H$7,'Contribution Structures'!D97,IF($B$493='Contribution Structures'!$H$8,'Contribution Structures'!D120,IF($B$493='Contribution Structures'!$H$9,'Contribution Structures'!D143)))))))</f>
        <v>3.5000000000000003E-2</v>
      </c>
      <c r="G497" s="110">
        <f>Input!$C$33</f>
        <v>0</v>
      </c>
      <c r="H497" s="84">
        <f>(F497*HLOOKUP($B$494,Input!$B$31:$E$35, 3, FALSE))+(G497-HLOOKUP($B$494,Input!$B$31:$E$35, 3, FALSE))</f>
        <v>0</v>
      </c>
      <c r="I497" s="109">
        <f>IF($B$493='Contribution Structures'!$H$3,'Contribution Structures'!E5,IF($B$493='Contribution Structures'!$H$4,'Contribution Structures'!E28,IF($B$493='Contribution Structures'!$H$5,'Contribution Structures'!E51,IF($B$493='Contribution Structures'!$H$6,'Contribution Structures'!E74,IF($B$493='Contribution Structures'!$H$7,'Contribution Structures'!E97,IF($B$493='Contribution Structures'!$H$8,'Contribution Structures'!E120,IF($B$493='Contribution Structures'!$H$9,'Contribution Structures'!E143)))))))</f>
        <v>3.5000000000000003E-2</v>
      </c>
      <c r="J497" s="110">
        <f>Input!$C$34</f>
        <v>0</v>
      </c>
      <c r="K497" s="84">
        <f>(I497*HLOOKUP($B$494,Input!$B$31:$E$35, 4, FALSE))+(J497-HLOOKUP($B$494,Input!$B$31:$E$35, 4, FALSE))</f>
        <v>0</v>
      </c>
      <c r="L497" s="109">
        <f>IF($B$493='Contribution Structures'!$H$3,'Contribution Structures'!F5,IF($B$493='Contribution Structures'!$H$4,'Contribution Structures'!F28,IF($B$493='Contribution Structures'!$H$5,'Contribution Structures'!F51,IF($B$493='Contribution Structures'!$H$6,'Contribution Structures'!F74,IF($B$493='Contribution Structures'!$H$7,'Contribution Structures'!F97,IF($B$493='Contribution Structures'!$H$8,'Contribution Structures'!F120,IF($B$493='Contribution Structures'!$H$9,'Contribution Structures'!F143)))))))</f>
        <v>0.03</v>
      </c>
      <c r="M497" s="110">
        <f>Input!$C$35</f>
        <v>0</v>
      </c>
      <c r="N497" s="84">
        <f>(L497*HLOOKUP($B$494,Input!$B$31:$E$35, 5, FALSE))+(M497-HLOOKUP($B$494,Input!$B$31:$E$35, 5, FALSE))</f>
        <v>0</v>
      </c>
    </row>
    <row r="498" spans="1:14" s="1" customFormat="1" ht="13.5" customHeight="1" x14ac:dyDescent="0.25">
      <c r="A498" s="115">
        <v>3</v>
      </c>
      <c r="B498" s="60" t="s">
        <v>31</v>
      </c>
      <c r="C498" s="62">
        <f>IF($B$493 ='Contribution Structures'!$H$3,'Contribution Structures'!C6,IF($B$493='Contribution Structures'!$H$4,'Contribution Structures'!C29,IF($B$493='Contribution Structures'!$H$5,'Contribution Structures'!C52,IF($B$493='Contribution Structures'!$H$6,'Contribution Structures'!C75,IF($B$493='Contribution Structures'!$H$7,'Contribution Structures'!C98,IF($B$493='Contribution Structures'!$H$8,'Contribution Structures'!C121,IF($B$493='Contribution Structures'!$H$9,'Contribution Structures'!C144)))))))</f>
        <v>7.4999999999999997E-2</v>
      </c>
      <c r="D498" s="108">
        <f>Input!$C$32</f>
        <v>0</v>
      </c>
      <c r="E498" s="84">
        <f>(C498*HLOOKUP($B$494,Input!$B$31:$E$35, 2, FALSE))+(D498-HLOOKUP($B$494,Input!$B$31:$E$35, 2, FALSE))</f>
        <v>0</v>
      </c>
      <c r="F498" s="109">
        <f>IF($B$493='Contribution Structures'!$H$3,'Contribution Structures'!D6,IF($B$493='Contribution Structures'!$H$4,'Contribution Structures'!D29,IF($B$493='Contribution Structures'!$H$5,'Contribution Structures'!D52,IF($B$493='Contribution Structures'!$H$6,'Contribution Structures'!D75,IF($B$493='Contribution Structures'!$H$7,'Contribution Structures'!D98,IF($B$493='Contribution Structures'!$H$8,'Contribution Structures'!D121,IF($B$493='Contribution Structures'!$H$9,'Contribution Structures'!D144)))))))</f>
        <v>4.4999999999999998E-2</v>
      </c>
      <c r="G498" s="110">
        <f>Input!$C$33</f>
        <v>0</v>
      </c>
      <c r="H498" s="84">
        <f>(F498*HLOOKUP($B$494,Input!$B$31:$E$35, 3, FALSE))+(G498-HLOOKUP($B$494,Input!$B$31:$E$35, 3, FALSE))</f>
        <v>0</v>
      </c>
      <c r="I498" s="109">
        <f>IF($B$493='Contribution Structures'!$H$3,'Contribution Structures'!E6,IF($B$493='Contribution Structures'!$H$4,'Contribution Structures'!E29,IF($B$493='Contribution Structures'!$H$5,'Contribution Structures'!E52,IF($B$493='Contribution Structures'!$H$6,'Contribution Structures'!E75,IF($B$493='Contribution Structures'!$H$7,'Contribution Structures'!E98,IF($B$493='Contribution Structures'!$H$8,'Contribution Structures'!E121,IF($B$493='Contribution Structures'!$H$9,'Contribution Structures'!E144)))))))</f>
        <v>4.4999999999999998E-2</v>
      </c>
      <c r="J498" s="110">
        <f>Input!$C$34</f>
        <v>0</v>
      </c>
      <c r="K498" s="84">
        <f>(I498*HLOOKUP($B$494,Input!$B$31:$E$35, 4, FALSE))+(J498-HLOOKUP($B$494,Input!$B$31:$E$35, 4, FALSE))</f>
        <v>0</v>
      </c>
      <c r="L498" s="109">
        <f>IF($B$493='Contribution Structures'!$H$3,'Contribution Structures'!F6,IF($B$493='Contribution Structures'!$H$4,'Contribution Structures'!F29,IF($B$493='Contribution Structures'!$H$5,'Contribution Structures'!F52,IF($B$493='Contribution Structures'!$H$6,'Contribution Structures'!F75,IF($B$493='Contribution Structures'!$H$7,'Contribution Structures'!F98,IF($B$493='Contribution Structures'!$H$8,'Contribution Structures'!F121,IF($B$493='Contribution Structures'!$H$9,'Contribution Structures'!F144)))))))</f>
        <v>0.04</v>
      </c>
      <c r="M498" s="110">
        <f>Input!$C$35</f>
        <v>0</v>
      </c>
      <c r="N498" s="84">
        <f>(L498*HLOOKUP($B$494,Input!$B$31:$E$35, 5, FALSE))+(M498-HLOOKUP($B$494,Input!$B$31:$E$35, 5, FALSE))</f>
        <v>0</v>
      </c>
    </row>
    <row r="499" spans="1:14" s="1" customFormat="1" x14ac:dyDescent="0.25">
      <c r="A499" s="115">
        <v>4</v>
      </c>
      <c r="B499" s="60" t="s">
        <v>32</v>
      </c>
      <c r="C499" s="62">
        <f>IF($B$493 ='Contribution Structures'!$H$3,'Contribution Structures'!C7,IF($B$493='Contribution Structures'!$H$4,'Contribution Structures'!C30,IF($B$493='Contribution Structures'!$H$5,'Contribution Structures'!C53,IF($B$493='Contribution Structures'!$H$6,'Contribution Structures'!C76,IF($B$493='Contribution Structures'!$H$7,'Contribution Structures'!C99,IF($B$493='Contribution Structures'!$H$8,'Contribution Structures'!C122,IF($B$493='Contribution Structures'!$H$9,'Contribution Structures'!C145)))))))</f>
        <v>0.1</v>
      </c>
      <c r="D499" s="108">
        <f>Input!$C$32</f>
        <v>0</v>
      </c>
      <c r="E499" s="84">
        <f>(C499*HLOOKUP($B$494,Input!$B$31:$E$35, 2, FALSE))+(D499-HLOOKUP($B$494,Input!$B$31:$E$35, 2, FALSE))</f>
        <v>0</v>
      </c>
      <c r="F499" s="109">
        <f>IF($B$493='Contribution Structures'!$H$3,'Contribution Structures'!D7,IF($B$493='Contribution Structures'!$H$4,'Contribution Structures'!D30,IF($B$493='Contribution Structures'!$H$5,'Contribution Structures'!D53,IF($B$493='Contribution Structures'!$H$6,'Contribution Structures'!D76,IF($B$493='Contribution Structures'!$H$7,'Contribution Structures'!D99,IF($B$493='Contribution Structures'!$H$8,'Contribution Structures'!D122,IF($B$493='Contribution Structures'!$H$9,'Contribution Structures'!D145)))))))</f>
        <v>0.06</v>
      </c>
      <c r="G499" s="110">
        <f>Input!$C$33</f>
        <v>0</v>
      </c>
      <c r="H499" s="84">
        <f>(F499*HLOOKUP($B$494,Input!$B$31:$E$35, 3, FALSE))+(G499-HLOOKUP($B$494,Input!$B$31:$E$35, 3, FALSE))</f>
        <v>0</v>
      </c>
      <c r="I499" s="109">
        <f>IF($B$493='Contribution Structures'!$H$3,'Contribution Structures'!E7,IF($B$493='Contribution Structures'!$H$4,'Contribution Structures'!E30,IF($B$493='Contribution Structures'!$H$5,'Contribution Structures'!E53,IF($B$493='Contribution Structures'!$H$6,'Contribution Structures'!E76,IF($B$493='Contribution Structures'!$H$7,'Contribution Structures'!E99,IF($B$493='Contribution Structures'!$H$8,'Contribution Structures'!E122,IF($B$493='Contribution Structures'!$H$9,'Contribution Structures'!E145)))))))</f>
        <v>0.06</v>
      </c>
      <c r="J499" s="110">
        <f>Input!$C$34</f>
        <v>0</v>
      </c>
      <c r="K499" s="84">
        <f>(I499*HLOOKUP($B$494,Input!$B$31:$E$35, 4, FALSE))+(J499-HLOOKUP($B$494,Input!$B$31:$E$35, 4, FALSE))</f>
        <v>0</v>
      </c>
      <c r="L499" s="109">
        <f>IF($B$493='Contribution Structures'!$H$3,'Contribution Structures'!F7,IF($B$493='Contribution Structures'!$H$4,'Contribution Structures'!F30,IF($B$493='Contribution Structures'!$H$5,'Contribution Structures'!F53,IF($B$493='Contribution Structures'!$H$6,'Contribution Structures'!F76,IF($B$493='Contribution Structures'!$H$7,'Contribution Structures'!F99,IF($B$493='Contribution Structures'!$H$8,'Contribution Structures'!F122,IF($B$493='Contribution Structures'!$H$9,'Contribution Structures'!F145)))))))</f>
        <v>0.05</v>
      </c>
      <c r="M499" s="110">
        <f>Input!$C$35</f>
        <v>0</v>
      </c>
      <c r="N499" s="84">
        <f>(L499*HLOOKUP($B$494,Input!$B$31:$E$35, 5, FALSE))+(M499-HLOOKUP($B$494,Input!$B$31:$E$35, 5, FALSE))</f>
        <v>0</v>
      </c>
    </row>
    <row r="500" spans="1:14" s="1" customFormat="1" ht="13.5" customHeight="1" x14ac:dyDescent="0.25">
      <c r="A500" s="115">
        <v>5</v>
      </c>
      <c r="B500" s="60" t="s">
        <v>33</v>
      </c>
      <c r="C500" s="62">
        <f>IF($B$493 ='Contribution Structures'!$H$3,'Contribution Structures'!C8,IF($B$493='Contribution Structures'!$H$4,'Contribution Structures'!C31,IF($B$493='Contribution Structures'!$H$5,'Contribution Structures'!C54,IF($B$493='Contribution Structures'!$H$6,'Contribution Structures'!C77,IF($B$493='Contribution Structures'!$H$7,'Contribution Structures'!C100,IF($B$493='Contribution Structures'!$H$8,'Contribution Structures'!C123,IF($B$493='Contribution Structures'!$H$9,'Contribution Structures'!C146)))))))</f>
        <v>0.11</v>
      </c>
      <c r="D500" s="108">
        <f>Input!$C$32</f>
        <v>0</v>
      </c>
      <c r="E500" s="84">
        <f>(C500*HLOOKUP($B$494,Input!$B$31:$E$35, 2, FALSE))+(D500-HLOOKUP($B$494,Input!$B$31:$E$35, 2, FALSE))</f>
        <v>0</v>
      </c>
      <c r="F500" s="109">
        <f>IF($B$493='Contribution Structures'!$H$3,'Contribution Structures'!D8,IF($B$493='Contribution Structures'!$H$4,'Contribution Structures'!D31,IF($B$493='Contribution Structures'!$H$5,'Contribution Structures'!D54,IF($B$493='Contribution Structures'!$H$6,'Contribution Structures'!D77,IF($B$493='Contribution Structures'!$H$7,'Contribution Structures'!D100,IF($B$493='Contribution Structures'!$H$8,'Contribution Structures'!D123,IF($B$493='Contribution Structures'!$H$9,'Contribution Structures'!D146)))))))</f>
        <v>7.0000000000000007E-2</v>
      </c>
      <c r="G500" s="110">
        <f>Input!$C$33</f>
        <v>0</v>
      </c>
      <c r="H500" s="84">
        <f>(F500*HLOOKUP($B$494,Input!$B$31:$E$35, 3, FALSE))+(G500-HLOOKUP($B$494,Input!$B$31:$E$35, 3, FALSE))</f>
        <v>0</v>
      </c>
      <c r="I500" s="109">
        <f>IF($B$493='Contribution Structures'!$H$3,'Contribution Structures'!E8,IF($B$493='Contribution Structures'!$H$4,'Contribution Structures'!E31,IF($B$493='Contribution Structures'!$H$5,'Contribution Structures'!E54,IF($B$493='Contribution Structures'!$H$6,'Contribution Structures'!E77,IF($B$493='Contribution Structures'!$H$7,'Contribution Structures'!E100,IF($B$493='Contribution Structures'!$H$8,'Contribution Structures'!E123,IF($B$493='Contribution Structures'!$H$9,'Contribution Structures'!E146)))))))</f>
        <v>7.0000000000000007E-2</v>
      </c>
      <c r="J500" s="110">
        <f>Input!$C$34</f>
        <v>0</v>
      </c>
      <c r="K500" s="84">
        <f>(I500*HLOOKUP($B$494,Input!$B$31:$E$35, 4, FALSE))+(J500-HLOOKUP($B$494,Input!$B$31:$E$35, 4, FALSE))</f>
        <v>0</v>
      </c>
      <c r="L500" s="109">
        <f>IF($B$493='Contribution Structures'!$H$3,'Contribution Structures'!F8,IF($B$493='Contribution Structures'!$H$4,'Contribution Structures'!F31,IF($B$493='Contribution Structures'!$H$5,'Contribution Structures'!F54,IF($B$493='Contribution Structures'!$H$6,'Contribution Structures'!F77,IF($B$493='Contribution Structures'!$H$7,'Contribution Structures'!F100,IF($B$493='Contribution Structures'!$H$8,'Contribution Structures'!F123,IF($B$493='Contribution Structures'!$H$9,'Contribution Structures'!F146)))))))</f>
        <v>0.06</v>
      </c>
      <c r="M500" s="110">
        <f>Input!$C$35</f>
        <v>0</v>
      </c>
      <c r="N500" s="84">
        <f>(L500*HLOOKUP($B$494,Input!$B$31:$E$35, 5, FALSE))+(M500-HLOOKUP($B$494,Input!$B$31:$E$35, 5, FALSE))</f>
        <v>0</v>
      </c>
    </row>
    <row r="501" spans="1:14" s="1" customFormat="1" ht="13.5" customHeight="1" x14ac:dyDescent="0.25">
      <c r="A501" s="115">
        <v>6</v>
      </c>
      <c r="B501" s="60" t="s">
        <v>34</v>
      </c>
      <c r="C501" s="62">
        <f>IF($B$493 ='Contribution Structures'!$H$3,'Contribution Structures'!C9,IF($B$493='Contribution Structures'!$H$4,'Contribution Structures'!C32,IF($B$493='Contribution Structures'!$H$5,'Contribution Structures'!C55,IF($B$493='Contribution Structures'!$H$6,'Contribution Structures'!C78,IF($B$493='Contribution Structures'!$H$7,'Contribution Structures'!C101,IF($B$493='Contribution Structures'!$H$8,'Contribution Structures'!C124,IF($B$493='Contribution Structures'!$H$9,'Contribution Structures'!C147)))))))</f>
        <v>0.12</v>
      </c>
      <c r="D501" s="108">
        <f>Input!$C$32</f>
        <v>0</v>
      </c>
      <c r="E501" s="84">
        <f>(C501*HLOOKUP($B$494,Input!$B$31:$E$35, 2, FALSE))+(D501-HLOOKUP($B$494,Input!$B$31:$E$35, 2, FALSE))</f>
        <v>0</v>
      </c>
      <c r="F501" s="109">
        <f>IF($B$493='Contribution Structures'!$H$3,'Contribution Structures'!D9,IF($B$493='Contribution Structures'!$H$4,'Contribution Structures'!D32,IF($B$493='Contribution Structures'!$H$5,'Contribution Structures'!D55,IF($B$493='Contribution Structures'!$H$6,'Contribution Structures'!D78,IF($B$493='Contribution Structures'!$H$7,'Contribution Structures'!D101,IF($B$493='Contribution Structures'!$H$8,'Contribution Structures'!D124,IF($B$493='Contribution Structures'!$H$9,'Contribution Structures'!D147)))))))</f>
        <v>0.08</v>
      </c>
      <c r="G501" s="110">
        <f>Input!$C$33</f>
        <v>0</v>
      </c>
      <c r="H501" s="84">
        <f>(F501*HLOOKUP($B$494,Input!$B$31:$E$35, 3, FALSE))+(G501-HLOOKUP($B$494,Input!$B$31:$E$35, 3, FALSE))</f>
        <v>0</v>
      </c>
      <c r="I501" s="109">
        <f>IF($B$493='Contribution Structures'!$H$3,'Contribution Structures'!E9,IF($B$493='Contribution Structures'!$H$4,'Contribution Structures'!E32,IF($B$493='Contribution Structures'!$H$5,'Contribution Structures'!E55,IF($B$493='Contribution Structures'!$H$6,'Contribution Structures'!E78,IF($B$493='Contribution Structures'!$H$7,'Contribution Structures'!E101,IF($B$493='Contribution Structures'!$H$8,'Contribution Structures'!E124,IF($B$493='Contribution Structures'!$H$9,'Contribution Structures'!E147)))))))</f>
        <v>0.08</v>
      </c>
      <c r="J501" s="110">
        <f>Input!$C$34</f>
        <v>0</v>
      </c>
      <c r="K501" s="84">
        <f>(I501*HLOOKUP($B$494,Input!$B$31:$E$35, 4, FALSE))+(J501-HLOOKUP($B$494,Input!$B$31:$E$35, 4, FALSE))</f>
        <v>0</v>
      </c>
      <c r="L501" s="109">
        <f>IF($B$493='Contribution Structures'!$H$3,'Contribution Structures'!F9,IF($B$493='Contribution Structures'!$H$4,'Contribution Structures'!F32,IF($B$493='Contribution Structures'!$H$5,'Contribution Structures'!F55,IF($B$493='Contribution Structures'!$H$6,'Contribution Structures'!F78,IF($B$493='Contribution Structures'!$H$7,'Contribution Structures'!F101,IF($B$493='Contribution Structures'!$H$8,'Contribution Structures'!F124,IF($B$493='Contribution Structures'!$H$9,'Contribution Structures'!F147)))))))</f>
        <v>7.0000000000000007E-2</v>
      </c>
      <c r="M501" s="110">
        <f>Input!$C$35</f>
        <v>0</v>
      </c>
      <c r="N501" s="84">
        <f>(L501*HLOOKUP($B$494,Input!$B$31:$E$35, 5, FALSE))+(M501-HLOOKUP($B$494,Input!$B$31:$E$35, 5, FALSE))</f>
        <v>0</v>
      </c>
    </row>
    <row r="502" spans="1:14" s="1" customFormat="1" ht="13.5" customHeight="1" x14ac:dyDescent="0.25">
      <c r="A502" s="115">
        <v>7</v>
      </c>
      <c r="B502" s="60" t="s">
        <v>35</v>
      </c>
      <c r="C502" s="62">
        <f>IF($B$493 ='Contribution Structures'!$H$3,'Contribution Structures'!C10,IF($B$493='Contribution Structures'!$H$4,'Contribution Structures'!C33,IF($B$493='Contribution Structures'!$H$5,'Contribution Structures'!C56,IF($B$493='Contribution Structures'!$H$6,'Contribution Structures'!C79,IF($B$493='Contribution Structures'!$H$7,'Contribution Structures'!C102,IF($B$493='Contribution Structures'!$H$8,'Contribution Structures'!C125,IF($B$493='Contribution Structures'!$H$9,'Contribution Structures'!C148)))))))</f>
        <v>0.14000000000000001</v>
      </c>
      <c r="D502" s="108">
        <f>Input!$C$32</f>
        <v>0</v>
      </c>
      <c r="E502" s="84">
        <f>(C502*HLOOKUP($B$494,Input!$B$31:$E$35, 2, FALSE))+(D502-HLOOKUP($B$494,Input!$B$31:$E$35, 2, FALSE))</f>
        <v>0</v>
      </c>
      <c r="F502" s="109">
        <f>IF($B$493='Contribution Structures'!$H$3,'Contribution Structures'!D10,IF($B$493='Contribution Structures'!$H$4,'Contribution Structures'!D33,IF($B$493='Contribution Structures'!$H$5,'Contribution Structures'!D56,IF($B$493='Contribution Structures'!$H$6,'Contribution Structures'!D79,IF($B$493='Contribution Structures'!$H$7,'Contribution Structures'!D102,IF($B$493='Contribution Structures'!$H$8,'Contribution Structures'!D125,IF($B$493='Contribution Structures'!$H$9,'Contribution Structures'!D148)))))))</f>
        <v>0.1</v>
      </c>
      <c r="G502" s="110">
        <f>Input!$C$33</f>
        <v>0</v>
      </c>
      <c r="H502" s="84">
        <f>(F502*HLOOKUP($B$494,Input!$B$31:$E$35, 3, FALSE))+(G502-HLOOKUP($B$494,Input!$B$31:$E$35, 3, FALSE))</f>
        <v>0</v>
      </c>
      <c r="I502" s="109">
        <f>IF($B$493='Contribution Structures'!$H$3,'Contribution Structures'!E10,IF($B$493='Contribution Structures'!$H$4,'Contribution Structures'!E33,IF($B$493='Contribution Structures'!$H$5,'Contribution Structures'!E56,IF($B$493='Contribution Structures'!$H$6,'Contribution Structures'!E79,IF($B$493='Contribution Structures'!$H$7,'Contribution Structures'!E102,IF($B$493='Contribution Structures'!$H$8,'Contribution Structures'!E125,IF($B$493='Contribution Structures'!$H$9,'Contribution Structures'!E148)))))))</f>
        <v>0.1</v>
      </c>
      <c r="J502" s="110">
        <f>Input!$C$34</f>
        <v>0</v>
      </c>
      <c r="K502" s="84">
        <f>(I502*HLOOKUP($B$494,Input!$B$31:$E$35, 4, FALSE))+(J502-HLOOKUP($B$494,Input!$B$31:$E$35, 4, FALSE))</f>
        <v>0</v>
      </c>
      <c r="L502" s="109">
        <f>IF($B$493='Contribution Structures'!$H$3,'Contribution Structures'!F10,IF($B$493='Contribution Structures'!$H$4,'Contribution Structures'!F33,IF($B$493='Contribution Structures'!$H$5,'Contribution Structures'!F56,IF($B$493='Contribution Structures'!$H$6,'Contribution Structures'!F79,IF($B$493='Contribution Structures'!$H$7,'Contribution Structures'!F102,IF($B$493='Contribution Structures'!$H$8,'Contribution Structures'!F125,IF($B$493='Contribution Structures'!$H$9,'Contribution Structures'!F148)))))))</f>
        <v>0.09</v>
      </c>
      <c r="M502" s="110">
        <f>Input!$C$35</f>
        <v>0</v>
      </c>
      <c r="N502" s="84">
        <f>(L502*HLOOKUP($B$494,Input!$B$31:$E$35, 5, FALSE))+(M502-HLOOKUP($B$494,Input!$B$31:$E$35, 5, FALSE))</f>
        <v>0</v>
      </c>
    </row>
    <row r="503" spans="1:14" s="1" customFormat="1" x14ac:dyDescent="0.25">
      <c r="A503" s="115">
        <v>8</v>
      </c>
      <c r="B503" s="60" t="s">
        <v>36</v>
      </c>
      <c r="C503" s="62">
        <f>IF($B$493 ='Contribution Structures'!$H$3,'Contribution Structures'!C11,IF($B$493='Contribution Structures'!$H$4,'Contribution Structures'!C34,IF($B$493='Contribution Structures'!$H$5,'Contribution Structures'!C57,IF($B$493='Contribution Structures'!$H$6,'Contribution Structures'!C80,IF($B$493='Contribution Structures'!$H$7,'Contribution Structures'!C103,IF($B$493='Contribution Structures'!$H$8,'Contribution Structures'!C126,IF($B$493='Contribution Structures'!$H$9,'Contribution Structures'!C149)))))))</f>
        <v>0.2</v>
      </c>
      <c r="D503" s="108">
        <f>Input!$C$32</f>
        <v>0</v>
      </c>
      <c r="E503" s="84">
        <f>(C503*HLOOKUP($B$494,Input!$B$31:$E$35, 2, FALSE))+(D503-HLOOKUP($B$494,Input!$B$31:$E$35, 2, FALSE))</f>
        <v>0</v>
      </c>
      <c r="F503" s="109">
        <f>IF($B$493='Contribution Structures'!$H$3,'Contribution Structures'!D11,IF($B$493='Contribution Structures'!$H$4,'Contribution Structures'!D34,IF($B$493='Contribution Structures'!$H$5,'Contribution Structures'!D57,IF($B$493='Contribution Structures'!$H$6,'Contribution Structures'!D80,IF($B$493='Contribution Structures'!$H$7,'Contribution Structures'!D103,IF($B$493='Contribution Structures'!$H$8,'Contribution Structures'!D126,IF($B$493='Contribution Structures'!$H$9,'Contribution Structures'!D149)))))))</f>
        <v>0.15</v>
      </c>
      <c r="G503" s="110">
        <f>Input!$C$33</f>
        <v>0</v>
      </c>
      <c r="H503" s="84">
        <f>(F503*HLOOKUP($B$494,Input!$B$31:$E$35, 3, FALSE))+(G503-HLOOKUP($B$494,Input!$B$31:$E$35, 3, FALSE))</f>
        <v>0</v>
      </c>
      <c r="I503" s="109">
        <f>IF($B$493='Contribution Structures'!$H$3,'Contribution Structures'!E11,IF($B$493='Contribution Structures'!$H$4,'Contribution Structures'!E34,IF($B$493='Contribution Structures'!$H$5,'Contribution Structures'!E57,IF($B$493='Contribution Structures'!$H$6,'Contribution Structures'!E80,IF($B$493='Contribution Structures'!$H$7,'Contribution Structures'!E103,IF($B$493='Contribution Structures'!$H$8,'Contribution Structures'!E126,IF($B$493='Contribution Structures'!$H$9,'Contribution Structures'!E149)))))))</f>
        <v>0.15</v>
      </c>
      <c r="J503" s="110">
        <f>Input!$C$34</f>
        <v>0</v>
      </c>
      <c r="K503" s="84">
        <f>(I503*HLOOKUP($B$494,Input!$B$31:$E$35, 4, FALSE))+(J503-HLOOKUP($B$494,Input!$B$31:$E$35, 4, FALSE))</f>
        <v>0</v>
      </c>
      <c r="L503" s="109">
        <f>IF($B$493='Contribution Structures'!$H$3,'Contribution Structures'!F11,IF($B$493='Contribution Structures'!$H$4,'Contribution Structures'!F34,IF($B$493='Contribution Structures'!$H$5,'Contribution Structures'!F57,IF($B$493='Contribution Structures'!$H$6,'Contribution Structures'!F80,IF($B$493='Contribution Structures'!$H$7,'Contribution Structures'!F103,IF($B$493='Contribution Structures'!$H$8,'Contribution Structures'!F126,IF($B$493='Contribution Structures'!$H$9,'Contribution Structures'!F149)))))))</f>
        <v>0.12</v>
      </c>
      <c r="M503" s="110">
        <f>Input!$C$35</f>
        <v>0</v>
      </c>
      <c r="N503" s="84">
        <f>(L503*HLOOKUP($B$494,Input!$B$31:$E$35, 5, FALSE))+(M503-HLOOKUP($B$494,Input!$B$31:$E$35, 5, FALSE))</f>
        <v>0</v>
      </c>
    </row>
    <row r="504" spans="1:14" s="1" customFormat="1" x14ac:dyDescent="0.25">
      <c r="A504" s="115">
        <v>9</v>
      </c>
      <c r="B504" s="60" t="s">
        <v>37</v>
      </c>
      <c r="C504" s="62">
        <f>IF($B$493 ='Contribution Structures'!$H$3,'Contribution Structures'!C12,IF($B$493='Contribution Structures'!$H$4,'Contribution Structures'!C35,IF($B$493='Contribution Structures'!$H$5,'Contribution Structures'!C58,IF($B$493='Contribution Structures'!$H$6,'Contribution Structures'!C81,IF($B$493='Contribution Structures'!$H$7,'Contribution Structures'!C104,IF($B$493='Contribution Structures'!$H$8,'Contribution Structures'!C127,IF($B$493='Contribution Structures'!$H$9,'Contribution Structures'!C150)))))))</f>
        <v>0.23</v>
      </c>
      <c r="D504" s="108">
        <f>Input!$C$32</f>
        <v>0</v>
      </c>
      <c r="E504" s="84">
        <f>(C504*HLOOKUP($B$494,Input!$B$31:$E$35, 2, FALSE))+(D504-HLOOKUP($B$494,Input!$B$31:$E$35, 2, FALSE))</f>
        <v>0</v>
      </c>
      <c r="F504" s="109">
        <f>IF($B$493='Contribution Structures'!$H$3,'Contribution Structures'!D12,IF($B$493='Contribution Structures'!$H$4,'Contribution Structures'!D35,IF($B$493='Contribution Structures'!$H$5,'Contribution Structures'!D58,IF($B$493='Contribution Structures'!$H$6,'Contribution Structures'!D81,IF($B$493='Contribution Structures'!$H$7,'Contribution Structures'!D104,IF($B$493='Contribution Structures'!$H$8,'Contribution Structures'!D127,IF($B$493='Contribution Structures'!$H$9,'Contribution Structures'!D150)))))))</f>
        <v>0.17</v>
      </c>
      <c r="G504" s="110">
        <f>Input!$C$33</f>
        <v>0</v>
      </c>
      <c r="H504" s="84">
        <f>(F504*HLOOKUP($B$494,Input!$B$31:$E$35, 3, FALSE))+(G504-HLOOKUP($B$494,Input!$B$31:$E$35, 3, FALSE))</f>
        <v>0</v>
      </c>
      <c r="I504" s="109">
        <f>IF($B$493='Contribution Structures'!$H$3,'Contribution Structures'!E12,IF($B$493='Contribution Structures'!$H$4,'Contribution Structures'!E35,IF($B$493='Contribution Structures'!$H$5,'Contribution Structures'!E58,IF($B$493='Contribution Structures'!$H$6,'Contribution Structures'!E81,IF($B$493='Contribution Structures'!$H$7,'Contribution Structures'!E104,IF($B$493='Contribution Structures'!$H$8,'Contribution Structures'!E127,IF($B$493='Contribution Structures'!$H$9,'Contribution Structures'!E150)))))))</f>
        <v>0.17</v>
      </c>
      <c r="J504" s="110">
        <f>Input!$C$34</f>
        <v>0</v>
      </c>
      <c r="K504" s="84">
        <f>(I504*HLOOKUP($B$494,Input!$B$31:$E$35, 4, FALSE))+(J504-HLOOKUP($B$494,Input!$B$31:$E$35, 4, FALSE))</f>
        <v>0</v>
      </c>
      <c r="L504" s="109">
        <f>IF($B$493='Contribution Structures'!$H$3,'Contribution Structures'!F12,IF($B$493='Contribution Structures'!$H$4,'Contribution Structures'!F35,IF($B$493='Contribution Structures'!$H$5,'Contribution Structures'!F58,IF($B$493='Contribution Structures'!$H$6,'Contribution Structures'!F81,IF($B$493='Contribution Structures'!$H$7,'Contribution Structures'!F104,IF($B$493='Contribution Structures'!$H$8,'Contribution Structures'!F127,IF($B$493='Contribution Structures'!$H$9,'Contribution Structures'!F150)))))))</f>
        <v>0.14000000000000001</v>
      </c>
      <c r="M504" s="110">
        <f>Input!$C$35</f>
        <v>0</v>
      </c>
      <c r="N504" s="84">
        <f>(L504*HLOOKUP($B$494,Input!$B$31:$E$35, 5, FALSE))+(M504-HLOOKUP($B$494,Input!$B$31:$E$35, 5, FALSE))</f>
        <v>0</v>
      </c>
    </row>
    <row r="505" spans="1:14" s="1" customFormat="1" x14ac:dyDescent="0.25">
      <c r="A505" s="115">
        <v>10</v>
      </c>
      <c r="B505" s="60" t="s">
        <v>38</v>
      </c>
      <c r="C505" s="62">
        <f>IF($B$493 ='Contribution Structures'!$H$3,'Contribution Structures'!C13,IF($B$493='Contribution Structures'!$H$4,'Contribution Structures'!C36,IF($B$493='Contribution Structures'!$H$5,'Contribution Structures'!C59,IF($B$493='Contribution Structures'!$H$6,'Contribution Structures'!C82,IF($B$493='Contribution Structures'!$H$7,'Contribution Structures'!C105,IF($B$493='Contribution Structures'!$H$8,'Contribution Structures'!C128,IF($B$493='Contribution Structures'!$H$9,'Contribution Structures'!C151)))))))</f>
        <v>0.27</v>
      </c>
      <c r="D505" s="108">
        <f>Input!$C$32</f>
        <v>0</v>
      </c>
      <c r="E505" s="84">
        <f>(C505*HLOOKUP($B$494,Input!$B$31:$E$35, 2, FALSE))+(D505-HLOOKUP($B$494,Input!$B$31:$E$35, 2, FALSE))</f>
        <v>0</v>
      </c>
      <c r="F505" s="109">
        <f>IF($B$493='Contribution Structures'!$H$3,'Contribution Structures'!D13,IF($B$493='Contribution Structures'!$H$4,'Contribution Structures'!D36,IF($B$493='Contribution Structures'!$H$5,'Contribution Structures'!D59,IF($B$493='Contribution Structures'!$H$6,'Contribution Structures'!D82,IF($B$493='Contribution Structures'!$H$7,'Contribution Structures'!D105,IF($B$493='Contribution Structures'!$H$8,'Contribution Structures'!D128,IF($B$493='Contribution Structures'!$H$9,'Contribution Structures'!D151)))))))</f>
        <v>0.21</v>
      </c>
      <c r="G505" s="110">
        <f>Input!$C$33</f>
        <v>0</v>
      </c>
      <c r="H505" s="84">
        <f>(F505*HLOOKUP($B$494,Input!$B$31:$E$35, 3, FALSE))+(G505-HLOOKUP($B$494,Input!$B$31:$E$35, 3, FALSE))</f>
        <v>0</v>
      </c>
      <c r="I505" s="109">
        <f>IF($B$493='Contribution Structures'!$H$3,'Contribution Structures'!E13,IF($B$493='Contribution Structures'!$H$4,'Contribution Structures'!E36,IF($B$493='Contribution Structures'!$H$5,'Contribution Structures'!E59,IF($B$493='Contribution Structures'!$H$6,'Contribution Structures'!E82,IF($B$493='Contribution Structures'!$H$7,'Contribution Structures'!E105,IF($B$493='Contribution Structures'!$H$8,'Contribution Structures'!E128,IF($B$493='Contribution Structures'!$H$9,'Contribution Structures'!E151)))))))</f>
        <v>0.21</v>
      </c>
      <c r="J505" s="110">
        <f>Input!$C$34</f>
        <v>0</v>
      </c>
      <c r="K505" s="84">
        <f>(I505*HLOOKUP($B$494,Input!$B$31:$E$35, 4, FALSE))+(J505-HLOOKUP($B$494,Input!$B$31:$E$35, 4, FALSE))</f>
        <v>0</v>
      </c>
      <c r="L505" s="109">
        <f>IF($B$493='Contribution Structures'!$H$3,'Contribution Structures'!F13,IF($B$493='Contribution Structures'!$H$4,'Contribution Structures'!F36,IF($B$493='Contribution Structures'!$H$5,'Contribution Structures'!F59,IF($B$493='Contribution Structures'!$H$6,'Contribution Structures'!F82,IF($B$493='Contribution Structures'!$H$7,'Contribution Structures'!F105,IF($B$493='Contribution Structures'!$H$8,'Contribution Structures'!F128,IF($B$493='Contribution Structures'!$H$9,'Contribution Structures'!F151)))))))</f>
        <v>0.17</v>
      </c>
      <c r="M505" s="110">
        <f>Input!$C$35</f>
        <v>0</v>
      </c>
      <c r="N505" s="84">
        <f>(L505*HLOOKUP($B$494,Input!$B$31:$E$35, 5, FALSE))+(M505-HLOOKUP($B$494,Input!$B$31:$E$35, 5, FALSE))</f>
        <v>0</v>
      </c>
    </row>
    <row r="506" spans="1:14" s="1" customFormat="1" x14ac:dyDescent="0.25">
      <c r="A506" s="115">
        <v>11</v>
      </c>
      <c r="B506" s="60" t="s">
        <v>39</v>
      </c>
      <c r="C506" s="62">
        <f>IF($B$493 ='Contribution Structures'!$H$3,'Contribution Structures'!C14,IF($B$493='Contribution Structures'!$H$4,'Contribution Structures'!C37,IF($B$493='Contribution Structures'!$H$5,'Contribution Structures'!C60,IF($B$493='Contribution Structures'!$H$6,'Contribution Structures'!C83,IF($B$493='Contribution Structures'!$H$7,'Contribution Structures'!C106,IF($B$493='Contribution Structures'!$H$8,'Contribution Structures'!C129,IF($B$493='Contribution Structures'!$H$9,'Contribution Structures'!C152)))))))</f>
        <v>0.28999999999999998</v>
      </c>
      <c r="D506" s="108">
        <f>Input!$C$32</f>
        <v>0</v>
      </c>
      <c r="E506" s="84">
        <f>(C506*HLOOKUP($B$494,Input!$B$31:$E$35, 2, FALSE))+(D506-HLOOKUP($B$494,Input!$B$31:$E$35, 2, FALSE))</f>
        <v>0</v>
      </c>
      <c r="F506" s="109">
        <f>IF($B$493='Contribution Structures'!$H$3,'Contribution Structures'!D14,IF($B$493='Contribution Structures'!$H$4,'Contribution Structures'!D37,IF($B$493='Contribution Structures'!$H$5,'Contribution Structures'!D60,IF($B$493='Contribution Structures'!$H$6,'Contribution Structures'!D83,IF($B$493='Contribution Structures'!$H$7,'Contribution Structures'!D106,IF($B$493='Contribution Structures'!$H$8,'Contribution Structures'!D129,IF($B$493='Contribution Structures'!$H$9,'Contribution Structures'!D152)))))))</f>
        <v>0.23</v>
      </c>
      <c r="G506" s="110">
        <f>Input!$C$33</f>
        <v>0</v>
      </c>
      <c r="H506" s="84">
        <f>(F506*HLOOKUP($B$494,Input!$B$31:$E$35, 3, FALSE))+(G506-HLOOKUP($B$494,Input!$B$31:$E$35, 3, FALSE))</f>
        <v>0</v>
      </c>
      <c r="I506" s="109">
        <f>IF($B$493='Contribution Structures'!$H$3,'Contribution Structures'!E14,IF($B$493='Contribution Structures'!$H$4,'Contribution Structures'!E37,IF($B$493='Contribution Structures'!$H$5,'Contribution Structures'!E60,IF($B$493='Contribution Structures'!$H$6,'Contribution Structures'!E83,IF($B$493='Contribution Structures'!$H$7,'Contribution Structures'!E106,IF($B$493='Contribution Structures'!$H$8,'Contribution Structures'!E129,IF($B$493='Contribution Structures'!$H$9,'Contribution Structures'!E152)))))))</f>
        <v>0.23</v>
      </c>
      <c r="J506" s="110">
        <f>Input!$C$34</f>
        <v>0</v>
      </c>
      <c r="K506" s="84">
        <f>(I506*HLOOKUP($B$494,Input!$B$31:$E$35, 4, FALSE))+(J506-HLOOKUP($B$494,Input!$B$31:$E$35, 4, FALSE))</f>
        <v>0</v>
      </c>
      <c r="L506" s="109">
        <f>IF($B$493='Contribution Structures'!$H$3,'Contribution Structures'!F14,IF($B$493='Contribution Structures'!$H$4,'Contribution Structures'!F37,IF($B$493='Contribution Structures'!$H$5,'Contribution Structures'!F60,IF($B$493='Contribution Structures'!$H$6,'Contribution Structures'!F83,IF($B$493='Contribution Structures'!$H$7,'Contribution Structures'!F106,IF($B$493='Contribution Structures'!$H$8,'Contribution Structures'!F129,IF($B$493='Contribution Structures'!$H$9,'Contribution Structures'!F152)))))))</f>
        <v>0.19</v>
      </c>
      <c r="M506" s="110">
        <f>Input!$C$35</f>
        <v>0</v>
      </c>
      <c r="N506" s="84">
        <f>(L506*HLOOKUP($B$494,Input!$B$31:$E$35, 5, FALSE))+(M506-HLOOKUP($B$494,Input!$B$31:$E$35, 5, FALSE))</f>
        <v>0</v>
      </c>
    </row>
    <row r="507" spans="1:14" s="1" customFormat="1" x14ac:dyDescent="0.25">
      <c r="A507" s="115">
        <v>12</v>
      </c>
      <c r="B507" s="60" t="s">
        <v>40</v>
      </c>
      <c r="C507" s="62">
        <f>IF($B$493 ='Contribution Structures'!$H$3,'Contribution Structures'!C15,IF($B$493='Contribution Structures'!$H$4,'Contribution Structures'!C38,IF($B$493='Contribution Structures'!$H$5,'Contribution Structures'!C61,IF($B$493='Contribution Structures'!$H$6,'Contribution Structures'!C84,IF($B$493='Contribution Structures'!$H$7,'Contribution Structures'!C107,IF($B$493='Contribution Structures'!$H$8,'Contribution Structures'!C130,IF($B$493='Contribution Structures'!$H$9,'Contribution Structures'!C153)))))))</f>
        <v>0.32</v>
      </c>
      <c r="D507" s="108">
        <f>Input!$C$32</f>
        <v>0</v>
      </c>
      <c r="E507" s="84">
        <f>(C507*HLOOKUP($B$494,Input!$B$31:$E$35, 2, FALSE))+(D507-HLOOKUP($B$494,Input!$B$31:$E$35, 2, FALSE))</f>
        <v>0</v>
      </c>
      <c r="F507" s="109">
        <f>IF($B$493='Contribution Structures'!$H$3,'Contribution Structures'!D15,IF($B$493='Contribution Structures'!$H$4,'Contribution Structures'!D38,IF($B$493='Contribution Structures'!$H$5,'Contribution Structures'!D61,IF($B$493='Contribution Structures'!$H$6,'Contribution Structures'!D84,IF($B$493='Contribution Structures'!$H$7,'Contribution Structures'!D107,IF($B$493='Contribution Structures'!$H$8,'Contribution Structures'!D130,IF($B$493='Contribution Structures'!$H$9,'Contribution Structures'!D153)))))))</f>
        <v>0.26</v>
      </c>
      <c r="G507" s="110">
        <f>Input!$C$33</f>
        <v>0</v>
      </c>
      <c r="H507" s="84">
        <f>(F507*HLOOKUP($B$494,Input!$B$31:$E$35, 3, FALSE))+(G507-HLOOKUP($B$494,Input!$B$31:$E$35, 3, FALSE))</f>
        <v>0</v>
      </c>
      <c r="I507" s="109">
        <f>IF($B$493='Contribution Structures'!$H$3,'Contribution Structures'!E15,IF($B$493='Contribution Structures'!$H$4,'Contribution Structures'!E38,IF($B$493='Contribution Structures'!$H$5,'Contribution Structures'!E61,IF($B$493='Contribution Structures'!$H$6,'Contribution Structures'!E84,IF($B$493='Contribution Structures'!$H$7,'Contribution Structures'!E107,IF($B$493='Contribution Structures'!$H$8,'Contribution Structures'!E130,IF($B$493='Contribution Structures'!$H$9,'Contribution Structures'!E153)))))))</f>
        <v>0.26</v>
      </c>
      <c r="J507" s="110">
        <f>Input!$C$34</f>
        <v>0</v>
      </c>
      <c r="K507" s="84">
        <f>(I507*HLOOKUP($B$494,Input!$B$31:$E$35, 4, FALSE))+(J507-HLOOKUP($B$494,Input!$B$31:$E$35, 4, FALSE))</f>
        <v>0</v>
      </c>
      <c r="L507" s="109">
        <f>IF($B$493='Contribution Structures'!$H$3,'Contribution Structures'!F15,IF($B$493='Contribution Structures'!$H$4,'Contribution Structures'!F38,IF($B$493='Contribution Structures'!$H$5,'Contribution Structures'!F61,IF($B$493='Contribution Structures'!$H$6,'Contribution Structures'!F84,IF($B$493='Contribution Structures'!$H$7,'Contribution Structures'!F107,IF($B$493='Contribution Structures'!$H$8,'Contribution Structures'!F130,IF($B$493='Contribution Structures'!$H$9,'Contribution Structures'!F153)))))))</f>
        <v>0.22</v>
      </c>
      <c r="M507" s="110">
        <f>Input!$C$35</f>
        <v>0</v>
      </c>
      <c r="N507" s="84">
        <f>(L507*HLOOKUP($B$494,Input!$B$31:$E$35, 5, FALSE))+(M507-HLOOKUP($B$494,Input!$B$31:$E$35, 5, FALSE))</f>
        <v>0</v>
      </c>
    </row>
    <row r="508" spans="1:14" s="1" customFormat="1" x14ac:dyDescent="0.25">
      <c r="A508" s="115">
        <v>13</v>
      </c>
      <c r="B508" s="60" t="s">
        <v>41</v>
      </c>
      <c r="C508" s="62">
        <f>IF($B$493 ='Contribution Structures'!$H$3,'Contribution Structures'!C16,IF($B$493='Contribution Structures'!$H$4,'Contribution Structures'!C39,IF($B$493='Contribution Structures'!$H$5,'Contribution Structures'!C62,IF($B$493='Contribution Structures'!$H$6,'Contribution Structures'!C85,IF($B$493='Contribution Structures'!$H$7,'Contribution Structures'!C108,IF($B$493='Contribution Structures'!$H$8,'Contribution Structures'!C131,IF($B$493='Contribution Structures'!$H$9,'Contribution Structures'!C154)))))))</f>
        <v>0.33</v>
      </c>
      <c r="D508" s="108">
        <f>Input!$C$32</f>
        <v>0</v>
      </c>
      <c r="E508" s="84">
        <f>(C508*HLOOKUP($B$494,Input!$B$31:$E$35, 2, FALSE))+(D508-HLOOKUP($B$494,Input!$B$31:$E$35, 2, FALSE))</f>
        <v>0</v>
      </c>
      <c r="F508" s="109">
        <f>IF($B$493='Contribution Structures'!$H$3,'Contribution Structures'!D16,IF($B$493='Contribution Structures'!$H$4,'Contribution Structures'!D39,IF($B$493='Contribution Structures'!$H$5,'Contribution Structures'!D62,IF($B$493='Contribution Structures'!$H$6,'Contribution Structures'!D85,IF($B$493='Contribution Structures'!$H$7,'Contribution Structures'!D108,IF($B$493='Contribution Structures'!$H$8,'Contribution Structures'!D131,IF($B$493='Contribution Structures'!$H$9,'Contribution Structures'!D154)))))))</f>
        <v>0.27</v>
      </c>
      <c r="G508" s="110">
        <f>Input!$C$33</f>
        <v>0</v>
      </c>
      <c r="H508" s="84">
        <f>(F508*HLOOKUP($B$494,Input!$B$31:$E$35, 3, FALSE))+(G508-HLOOKUP($B$494,Input!$B$31:$E$35, 3, FALSE))</f>
        <v>0</v>
      </c>
      <c r="I508" s="109">
        <f>IF($B$493='Contribution Structures'!$H$3,'Contribution Structures'!E16,IF($B$493='Contribution Structures'!$H$4,'Contribution Structures'!E39,IF($B$493='Contribution Structures'!$H$5,'Contribution Structures'!E62,IF($B$493='Contribution Structures'!$H$6,'Contribution Structures'!E85,IF($B$493='Contribution Structures'!$H$7,'Contribution Structures'!E108,IF($B$493='Contribution Structures'!$H$8,'Contribution Structures'!E131,IF($B$493='Contribution Structures'!$H$9,'Contribution Structures'!E154)))))))</f>
        <v>0.27</v>
      </c>
      <c r="J508" s="110">
        <f>Input!$C$34</f>
        <v>0</v>
      </c>
      <c r="K508" s="84">
        <f>(I508*HLOOKUP($B$494,Input!$B$31:$E$35, 4, FALSE))+(J508-HLOOKUP($B$494,Input!$B$31:$E$35, 4, FALSE))</f>
        <v>0</v>
      </c>
      <c r="L508" s="109">
        <f>IF($B$493='Contribution Structures'!$H$3,'Contribution Structures'!F16,IF($B$493='Contribution Structures'!$H$4,'Contribution Structures'!F39,IF($B$493='Contribution Structures'!$H$5,'Contribution Structures'!F62,IF($B$493='Contribution Structures'!$H$6,'Contribution Structures'!F85,IF($B$493='Contribution Structures'!$H$7,'Contribution Structures'!F108,IF($B$493='Contribution Structures'!$H$8,'Contribution Structures'!F131,IF($B$493='Contribution Structures'!$H$9,'Contribution Structures'!F154)))))))</f>
        <v>0.23</v>
      </c>
      <c r="M508" s="110">
        <f>Input!$C$35</f>
        <v>0</v>
      </c>
      <c r="N508" s="84">
        <f>(L508*HLOOKUP($B$494,Input!$B$31:$E$35, 5, FALSE))+(M508-HLOOKUP($B$494,Input!$B$31:$E$35, 5, FALSE))</f>
        <v>0</v>
      </c>
    </row>
    <row r="509" spans="1:14" s="1" customFormat="1" x14ac:dyDescent="0.25">
      <c r="A509" s="115">
        <v>14</v>
      </c>
      <c r="B509" s="60" t="s">
        <v>42</v>
      </c>
      <c r="C509" s="62">
        <f>IF($B$493 ='Contribution Structures'!$H$3,'Contribution Structures'!C17,IF($B$493='Contribution Structures'!$H$4,'Contribution Structures'!C40,IF($B$493='Contribution Structures'!$H$5,'Contribution Structures'!C63,IF($B$493='Contribution Structures'!$H$6,'Contribution Structures'!C86,IF($B$493='Contribution Structures'!$H$7,'Contribution Structures'!C109,IF($B$493='Contribution Structures'!$H$8,'Contribution Structures'!C132,IF($B$493='Contribution Structures'!$H$9,'Contribution Structures'!C155)))))))</f>
        <v>0.34</v>
      </c>
      <c r="D509" s="108">
        <f>Input!$C$32</f>
        <v>0</v>
      </c>
      <c r="E509" s="84">
        <f>(C509*HLOOKUP($B$494,Input!$B$31:$E$35, 2, FALSE))+(D509-HLOOKUP($B$494,Input!$B$31:$E$35, 2, FALSE))</f>
        <v>0</v>
      </c>
      <c r="F509" s="109">
        <f>IF($B$493='Contribution Structures'!$H$3,'Contribution Structures'!D17,IF($B$493='Contribution Structures'!$H$4,'Contribution Structures'!D40,IF($B$493='Contribution Structures'!$H$5,'Contribution Structures'!D63,IF($B$493='Contribution Structures'!$H$6,'Contribution Structures'!D86,IF($B$493='Contribution Structures'!$H$7,'Contribution Structures'!D109,IF($B$493='Contribution Structures'!$H$8,'Contribution Structures'!D132,IF($B$493='Contribution Structures'!$H$9,'Contribution Structures'!D155)))))))</f>
        <v>0.28000000000000003</v>
      </c>
      <c r="G509" s="110">
        <f>Input!$C$33</f>
        <v>0</v>
      </c>
      <c r="H509" s="84">
        <f>(F509*HLOOKUP($B$494,Input!$B$31:$E$35, 3, FALSE))+(G509-HLOOKUP($B$494,Input!$B$31:$E$35, 3, FALSE))</f>
        <v>0</v>
      </c>
      <c r="I509" s="109">
        <f>IF($B$493='Contribution Structures'!$H$3,'Contribution Structures'!E17,IF($B$493='Contribution Structures'!$H$4,'Contribution Structures'!E40,IF($B$493='Contribution Structures'!$H$5,'Contribution Structures'!E63,IF($B$493='Contribution Structures'!$H$6,'Contribution Structures'!E86,IF($B$493='Contribution Structures'!$H$7,'Contribution Structures'!E109,IF($B$493='Contribution Structures'!$H$8,'Contribution Structures'!E132,IF($B$493='Contribution Structures'!$H$9,'Contribution Structures'!E155)))))))</f>
        <v>0.28000000000000003</v>
      </c>
      <c r="J509" s="110">
        <f>Input!$C$34</f>
        <v>0</v>
      </c>
      <c r="K509" s="84">
        <f>(I509*HLOOKUP($B$494,Input!$B$31:$E$35, 4, FALSE))+(J509-HLOOKUP($B$494,Input!$B$31:$E$35, 4, FALSE))</f>
        <v>0</v>
      </c>
      <c r="L509" s="109">
        <f>IF($B$493='Contribution Structures'!$H$3,'Contribution Structures'!F17,IF($B$493='Contribution Structures'!$H$4,'Contribution Structures'!F40,IF($B$493='Contribution Structures'!$H$5,'Contribution Structures'!F63,IF($B$493='Contribution Structures'!$H$6,'Contribution Structures'!F86,IF($B$493='Contribution Structures'!$H$7,'Contribution Structures'!F109,IF($B$493='Contribution Structures'!$H$8,'Contribution Structures'!F132,IF($B$493='Contribution Structures'!$H$9,'Contribution Structures'!F155)))))))</f>
        <v>0.24</v>
      </c>
      <c r="M509" s="110">
        <f>Input!$C$35</f>
        <v>0</v>
      </c>
      <c r="N509" s="84">
        <f>(L509*HLOOKUP($B$494,Input!$B$31:$E$35, 5, FALSE))+(M509-HLOOKUP($B$494,Input!$B$31:$E$35, 5, FALSE))</f>
        <v>0</v>
      </c>
    </row>
    <row r="510" spans="1:14" s="1" customFormat="1" x14ac:dyDescent="0.25">
      <c r="A510" s="115">
        <v>15</v>
      </c>
      <c r="B510" s="60" t="s">
        <v>43</v>
      </c>
      <c r="C510" s="62">
        <f>IF($B$493 ='Contribution Structures'!$H$3,'Contribution Structures'!C18,IF($B$493='Contribution Structures'!$H$4,'Contribution Structures'!C41,IF($B$493='Contribution Structures'!$H$5,'Contribution Structures'!C64,IF($B$493='Contribution Structures'!$H$6,'Contribution Structures'!C87,IF($B$493='Contribution Structures'!$H$7,'Contribution Structures'!C110,IF($B$493='Contribution Structures'!$H$8,'Contribution Structures'!C133,IF($B$493='Contribution Structures'!$H$9,'Contribution Structures'!C156)))))))</f>
        <v>0.34</v>
      </c>
      <c r="D510" s="108">
        <f>Input!$C$32</f>
        <v>0</v>
      </c>
      <c r="E510" s="84">
        <f>(C510*HLOOKUP($B$494,Input!$B$31:$E$35, 2, FALSE))+(D510-HLOOKUP($B$494,Input!$B$31:$E$35, 2, FALSE))</f>
        <v>0</v>
      </c>
      <c r="F510" s="109">
        <f>IF($B$493='Contribution Structures'!$H$3,'Contribution Structures'!D18,IF($B$493='Contribution Structures'!$H$4,'Contribution Structures'!D41,IF($B$493='Contribution Structures'!$H$5,'Contribution Structures'!D64,IF($B$493='Contribution Structures'!$H$6,'Contribution Structures'!D87,IF($B$493='Contribution Structures'!$H$7,'Contribution Structures'!D110,IF($B$493='Contribution Structures'!$H$8,'Contribution Structures'!D133,IF($B$493='Contribution Structures'!$H$9,'Contribution Structures'!D156)))))))</f>
        <v>0.3</v>
      </c>
      <c r="G510" s="110">
        <f>Input!$C$33</f>
        <v>0</v>
      </c>
      <c r="H510" s="84">
        <f>(F510*HLOOKUP($B$494,Input!$B$31:$E$35, 3, FALSE))+(G510-HLOOKUP($B$494,Input!$B$31:$E$35, 3, FALSE))</f>
        <v>0</v>
      </c>
      <c r="I510" s="109">
        <f>IF($B$493='Contribution Structures'!$H$3,'Contribution Structures'!E18,IF($B$493='Contribution Structures'!$H$4,'Contribution Structures'!E41,IF($B$493='Contribution Structures'!$H$5,'Contribution Structures'!E64,IF($B$493='Contribution Structures'!$H$6,'Contribution Structures'!E87,IF($B$493='Contribution Structures'!$H$7,'Contribution Structures'!E110,IF($B$493='Contribution Structures'!$H$8,'Contribution Structures'!E133,IF($B$493='Contribution Structures'!$H$9,'Contribution Structures'!E156)))))))</f>
        <v>0.3</v>
      </c>
      <c r="J510" s="110">
        <f>Input!$C$34</f>
        <v>0</v>
      </c>
      <c r="K510" s="84">
        <f>(I510*HLOOKUP($B$494,Input!$B$31:$E$35, 4, FALSE))+(J510-HLOOKUP($B$494,Input!$B$31:$E$35, 4, FALSE))</f>
        <v>0</v>
      </c>
      <c r="L510" s="109">
        <f>IF($B$493='Contribution Structures'!$H$3,'Contribution Structures'!F18,IF($B$493='Contribution Structures'!$H$4,'Contribution Structures'!F41,IF($B$493='Contribution Structures'!$H$5,'Contribution Structures'!F64,IF($B$493='Contribution Structures'!$H$6,'Contribution Structures'!F87,IF($B$493='Contribution Structures'!$H$7,'Contribution Structures'!F110,IF($B$493='Contribution Structures'!$H$8,'Contribution Structures'!F133,IF($B$493='Contribution Structures'!$H$9,'Contribution Structures'!F156)))))))</f>
        <v>0.26</v>
      </c>
      <c r="M510" s="110">
        <f>Input!$C$35</f>
        <v>0</v>
      </c>
      <c r="N510" s="84">
        <f>(L510*HLOOKUP($B$494,Input!$B$31:$E$35, 5, FALSE))+(M510-HLOOKUP($B$494,Input!$B$31:$E$35, 5, FALSE))</f>
        <v>0</v>
      </c>
    </row>
    <row r="511" spans="1:14" s="1" customFormat="1" x14ac:dyDescent="0.25">
      <c r="A511" s="115">
        <v>16</v>
      </c>
      <c r="B511" s="62" t="s">
        <v>44</v>
      </c>
      <c r="C511" s="62">
        <f>IF($B$493 ='Contribution Structures'!$H$3,'Contribution Structures'!C19,IF($B$493='Contribution Structures'!$H$4,'Contribution Structures'!C42,IF($B$493='Contribution Structures'!$H$5,'Contribution Structures'!C65,IF($B$493='Contribution Structures'!$H$6,'Contribution Structures'!C88,IF($B$493='Contribution Structures'!$H$7,'Contribution Structures'!C111,IF($B$493='Contribution Structures'!$H$8,'Contribution Structures'!C134,IF($B$493='Contribution Structures'!$H$9,'Contribution Structures'!C157)))))))</f>
        <v>0.34</v>
      </c>
      <c r="D511" s="108">
        <f>Input!$C$32</f>
        <v>0</v>
      </c>
      <c r="E511" s="84">
        <f>(C511*HLOOKUP($B$494,Input!$B$31:$E$35, 2, FALSE))+(D511-HLOOKUP($B$494,Input!$B$31:$E$35, 2, FALSE))</f>
        <v>0</v>
      </c>
      <c r="F511" s="109">
        <f>IF($B$493='Contribution Structures'!$H$3,'Contribution Structures'!D19,IF($B$493='Contribution Structures'!$H$4,'Contribution Structures'!D42,IF($B$493='Contribution Structures'!$H$5,'Contribution Structures'!D65,IF($B$493='Contribution Structures'!$H$6,'Contribution Structures'!D88,IF($B$493='Contribution Structures'!$H$7,'Contribution Structures'!D111,IF($B$493='Contribution Structures'!$H$8,'Contribution Structures'!D134,IF($B$493='Contribution Structures'!$H$9,'Contribution Structures'!D157)))))))</f>
        <v>0.3</v>
      </c>
      <c r="G511" s="110">
        <f>Input!$C$33</f>
        <v>0</v>
      </c>
      <c r="H511" s="84">
        <f>(F511*HLOOKUP($B$494,Input!$B$31:$E$35, 3, FALSE))+(G511-HLOOKUP($B$494,Input!$B$31:$E$35, 3, FALSE))</f>
        <v>0</v>
      </c>
      <c r="I511" s="109">
        <f>IF($B$493='Contribution Structures'!$H$3,'Contribution Structures'!E19,IF($B$493='Contribution Structures'!$H$4,'Contribution Structures'!E42,IF($B$493='Contribution Structures'!$H$5,'Contribution Structures'!E65,IF($B$493='Contribution Structures'!$H$6,'Contribution Structures'!E88,IF($B$493='Contribution Structures'!$H$7,'Contribution Structures'!E111,IF($B$493='Contribution Structures'!$H$8,'Contribution Structures'!E134,IF($B$493='Contribution Structures'!$H$9,'Contribution Structures'!E157)))))))</f>
        <v>0.3</v>
      </c>
      <c r="J511" s="110">
        <f>Input!$C$34</f>
        <v>0</v>
      </c>
      <c r="K511" s="84">
        <f>(I511*HLOOKUP($B$494,Input!$B$31:$E$35, 4, FALSE))+(J511-HLOOKUP($B$494,Input!$B$31:$E$35, 4, FALSE))</f>
        <v>0</v>
      </c>
      <c r="L511" s="109">
        <f>IF($B$493='Contribution Structures'!$H$3,'Contribution Structures'!F19,IF($B$493='Contribution Structures'!$H$4,'Contribution Structures'!F42,IF($B$493='Contribution Structures'!$H$5,'Contribution Structures'!F65,IF($B$493='Contribution Structures'!$H$6,'Contribution Structures'!F88,IF($B$493='Contribution Structures'!$H$7,'Contribution Structures'!F111,IF($B$493='Contribution Structures'!$H$8,'Contribution Structures'!F134,IF($B$493='Contribution Structures'!$H$9,'Contribution Structures'!F157)))))))</f>
        <v>0.28000000000000003</v>
      </c>
      <c r="M511" s="110">
        <f>Input!$C$35</f>
        <v>0</v>
      </c>
      <c r="N511" s="84">
        <f>(L511*HLOOKUP($B$494,Input!$B$31:$E$35, 5, FALSE))+(M511-HLOOKUP($B$494,Input!$B$31:$E$35, 5, FALSE))</f>
        <v>0</v>
      </c>
    </row>
    <row r="512" spans="1:14" s="1" customFormat="1" x14ac:dyDescent="0.25">
      <c r="A512" s="115">
        <v>17</v>
      </c>
      <c r="B512" s="60" t="s">
        <v>45</v>
      </c>
      <c r="C512" s="62">
        <f>IF($B$493 ='Contribution Structures'!$H$3,'Contribution Structures'!C20,IF($B$493='Contribution Structures'!$H$4,'Contribution Structures'!C43,IF($B$493='Contribution Structures'!$H$5,'Contribution Structures'!C66,IF($B$493='Contribution Structures'!$H$6,'Contribution Structures'!C89,IF($B$493='Contribution Structures'!$H$7,'Contribution Structures'!C112,IF($B$493='Contribution Structures'!$H$8,'Contribution Structures'!C135,IF($B$493='Contribution Structures'!$H$9,'Contribution Structures'!C158)))))))</f>
        <v>0.35</v>
      </c>
      <c r="D512" s="108">
        <f>Input!$C$32</f>
        <v>0</v>
      </c>
      <c r="E512" s="84">
        <f>(C512*HLOOKUP($B$494,Input!$B$31:$E$35, 2, FALSE))+(D512-HLOOKUP($B$494,Input!$B$31:$E$35, 2, FALSE))</f>
        <v>0</v>
      </c>
      <c r="F512" s="109">
        <f>IF($B$493='Contribution Structures'!$H$3,'Contribution Structures'!D20,IF($B$493='Contribution Structures'!$H$4,'Contribution Structures'!D43,IF($B$493='Contribution Structures'!$H$5,'Contribution Structures'!D66,IF($B$493='Contribution Structures'!$H$6,'Contribution Structures'!D89,IF($B$493='Contribution Structures'!$H$7,'Contribution Structures'!D112,IF($B$493='Contribution Structures'!$H$8,'Contribution Structures'!D135,IF($B$493='Contribution Structures'!$H$9,'Contribution Structures'!D158)))))))</f>
        <v>0.3</v>
      </c>
      <c r="G512" s="110">
        <f>Input!$C$33</f>
        <v>0</v>
      </c>
      <c r="H512" s="84">
        <f>(F512*HLOOKUP($B$494,Input!$B$31:$E$35, 3, FALSE))+(G512-HLOOKUP($B$494,Input!$B$31:$E$35, 3, FALSE))</f>
        <v>0</v>
      </c>
      <c r="I512" s="109">
        <f>IF($B$493='Contribution Structures'!$H$3,'Contribution Structures'!E20,IF($B$493='Contribution Structures'!$H$4,'Contribution Structures'!E43,IF($B$493='Contribution Structures'!$H$5,'Contribution Structures'!E66,IF($B$493='Contribution Structures'!$H$6,'Contribution Structures'!E89,IF($B$493='Contribution Structures'!$H$7,'Contribution Structures'!E112,IF($B$493='Contribution Structures'!$H$8,'Contribution Structures'!E135,IF($B$493='Contribution Structures'!$H$9,'Contribution Structures'!E158)))))))</f>
        <v>0.3</v>
      </c>
      <c r="J512" s="110">
        <f>Input!$C$34</f>
        <v>0</v>
      </c>
      <c r="K512" s="84">
        <f>(I512*HLOOKUP($B$494,Input!$B$31:$E$35, 4, FALSE))+(J512-HLOOKUP($B$494,Input!$B$31:$E$35, 4, FALSE))</f>
        <v>0</v>
      </c>
      <c r="L512" s="109">
        <f>IF($B$493='Contribution Structures'!$H$3,'Contribution Structures'!F20,IF($B$493='Contribution Structures'!$H$4,'Contribution Structures'!F43,IF($B$493='Contribution Structures'!$H$5,'Contribution Structures'!F66,IF($B$493='Contribution Structures'!$H$6,'Contribution Structures'!F89,IF($B$493='Contribution Structures'!$H$7,'Contribution Structures'!F112,IF($B$493='Contribution Structures'!$H$8,'Contribution Structures'!F135,IF($B$493='Contribution Structures'!$H$9,'Contribution Structures'!F158)))))))</f>
        <v>0.28999999999999998</v>
      </c>
      <c r="M512" s="110">
        <f>Input!$C$35</f>
        <v>0</v>
      </c>
      <c r="N512" s="84">
        <f>(L512*HLOOKUP($B$494,Input!$B$31:$E$35, 5, FALSE))+(M512-HLOOKUP($B$494,Input!$B$31:$E$35, 5, FALSE))</f>
        <v>0</v>
      </c>
    </row>
    <row r="513" spans="1:14" s="1" customFormat="1" x14ac:dyDescent="0.25">
      <c r="A513" s="115">
        <v>18</v>
      </c>
      <c r="B513" s="60" t="s">
        <v>46</v>
      </c>
      <c r="C513" s="62">
        <f>IF($B$493 ='Contribution Structures'!$H$3,'Contribution Structures'!C21,IF($B$493='Contribution Structures'!$H$4,'Contribution Structures'!C44,IF($B$493='Contribution Structures'!$H$5,'Contribution Structures'!C67,IF($B$493='Contribution Structures'!$H$6,'Contribution Structures'!C90,IF($B$493='Contribution Structures'!$H$7,'Contribution Structures'!C113,IF($B$493='Contribution Structures'!$H$8,'Contribution Structures'!C136,IF($B$493='Contribution Structures'!$H$9,'Contribution Structures'!C159)))))))</f>
        <v>0.35</v>
      </c>
      <c r="D513" s="108">
        <f>Input!$C$32</f>
        <v>0</v>
      </c>
      <c r="E513" s="84">
        <f>(C513*HLOOKUP($B$494,Input!$B$31:$E$35, 2, FALSE))+(D513-HLOOKUP($B$494,Input!$B$31:$E$35, 2, FALSE))</f>
        <v>0</v>
      </c>
      <c r="F513" s="109">
        <f>IF($B$493='Contribution Structures'!$H$3,'Contribution Structures'!D21,IF($B$493='Contribution Structures'!$H$4,'Contribution Structures'!D44,IF($B$493='Contribution Structures'!$H$5,'Contribution Structures'!D67,IF($B$493='Contribution Structures'!$H$6,'Contribution Structures'!D90,IF($B$493='Contribution Structures'!$H$7,'Contribution Structures'!D113,IF($B$493='Contribution Structures'!$H$8,'Contribution Structures'!D136,IF($B$493='Contribution Structures'!$H$9,'Contribution Structures'!D159)))))))</f>
        <v>0.35</v>
      </c>
      <c r="G513" s="110">
        <f>Input!$C$33</f>
        <v>0</v>
      </c>
      <c r="H513" s="84">
        <f>(F513*HLOOKUP($B$494,Input!$B$31:$E$35, 3, FALSE))+(G513-HLOOKUP($B$494,Input!$B$31:$E$35, 3, FALSE))</f>
        <v>0</v>
      </c>
      <c r="I513" s="109">
        <f>IF($B$493='Contribution Structures'!$H$3,'Contribution Structures'!E21,IF($B$493='Contribution Structures'!$H$4,'Contribution Structures'!E44,IF($B$493='Contribution Structures'!$H$5,'Contribution Structures'!E67,IF($B$493='Contribution Structures'!$H$6,'Contribution Structures'!E90,IF($B$493='Contribution Structures'!$H$7,'Contribution Structures'!E113,IF($B$493='Contribution Structures'!$H$8,'Contribution Structures'!E136,IF($B$493='Contribution Structures'!$H$9,'Contribution Structures'!E159)))))))</f>
        <v>0.35</v>
      </c>
      <c r="J513" s="110">
        <f>Input!$C$34</f>
        <v>0</v>
      </c>
      <c r="K513" s="84">
        <f>(I513*HLOOKUP($B$494,Input!$B$31:$E$35, 4, FALSE))+(J513-HLOOKUP($B$494,Input!$B$31:$E$35, 4, FALSE))</f>
        <v>0</v>
      </c>
      <c r="L513" s="109">
        <f>IF($B$493='Contribution Structures'!$H$3,'Contribution Structures'!F21,IF($B$493='Contribution Structures'!$H$4,'Contribution Structures'!F44,IF($B$493='Contribution Structures'!$H$5,'Contribution Structures'!F67,IF($B$493='Contribution Structures'!$H$6,'Contribution Structures'!F90,IF($B$493='Contribution Structures'!$H$7,'Contribution Structures'!F113,IF($B$493='Contribution Structures'!$H$8,'Contribution Structures'!F136,IF($B$493='Contribution Structures'!$H$9,'Contribution Structures'!F159)))))))</f>
        <v>0.32</v>
      </c>
      <c r="M513" s="110">
        <f>Input!$C$35</f>
        <v>0</v>
      </c>
      <c r="N513" s="84">
        <f>(L513*HLOOKUP($B$494,Input!$B$31:$E$35, 5, FALSE))+(M513-HLOOKUP($B$494,Input!$B$31:$E$35, 5, FALSE))</f>
        <v>0</v>
      </c>
    </row>
    <row r="514" spans="1:14" s="1" customFormat="1" x14ac:dyDescent="0.25">
      <c r="A514" s="115">
        <v>19</v>
      </c>
      <c r="B514" s="60" t="s">
        <v>47</v>
      </c>
      <c r="C514" s="62">
        <f>IF($B$493 ='Contribution Structures'!$H$3,'Contribution Structures'!C22,IF($B$493='Contribution Structures'!$H$4,'Contribution Structures'!C45,IF($B$493='Contribution Structures'!$H$5,'Contribution Structures'!C68,IF($B$493='Contribution Structures'!$H$6,'Contribution Structures'!C91,IF($B$493='Contribution Structures'!$H$7,'Contribution Structures'!C114,IF($B$493='Contribution Structures'!$H$8,'Contribution Structures'!C137,IF($B$493='Contribution Structures'!$H$9,'Contribution Structures'!C160)))))))</f>
        <v>0.35</v>
      </c>
      <c r="D514" s="108">
        <f>Input!$C$32</f>
        <v>0</v>
      </c>
      <c r="E514" s="84">
        <f>(C514*HLOOKUP($B$494,Input!$B$31:$E$35, 2, FALSE))+(D514-HLOOKUP($B$494,Input!$B$31:$E$35, 2, FALSE))</f>
        <v>0</v>
      </c>
      <c r="F514" s="109">
        <f>IF($B$493='Contribution Structures'!$H$3,'Contribution Structures'!D22,IF($B$493='Contribution Structures'!$H$4,'Contribution Structures'!D45,IF($B$493='Contribution Structures'!$H$5,'Contribution Structures'!D68,IF($B$493='Contribution Structures'!$H$6,'Contribution Structures'!D91,IF($B$493='Contribution Structures'!$H$7,'Contribution Structures'!D114,IF($B$493='Contribution Structures'!$H$8,'Contribution Structures'!D137,IF($B$493='Contribution Structures'!$H$9,'Contribution Structures'!D160)))))))</f>
        <v>0.35</v>
      </c>
      <c r="G514" s="110">
        <f>Input!$C$33</f>
        <v>0</v>
      </c>
      <c r="H514" s="84">
        <f>(F514*HLOOKUP($B$494,Input!$B$31:$E$35, 3, FALSE))+(G514-HLOOKUP($B$494,Input!$B$31:$E$35, 3, FALSE))</f>
        <v>0</v>
      </c>
      <c r="I514" s="109">
        <f>IF($B$493='Contribution Structures'!$H$3,'Contribution Structures'!E22,IF($B$493='Contribution Structures'!$H$4,'Contribution Structures'!E45,IF($B$493='Contribution Structures'!$H$5,'Contribution Structures'!E68,IF($B$493='Contribution Structures'!$H$6,'Contribution Structures'!E91,IF($B$493='Contribution Structures'!$H$7,'Contribution Structures'!E114,IF($B$493='Contribution Structures'!$H$8,'Contribution Structures'!E137,IF($B$493='Contribution Structures'!$H$9,'Contribution Structures'!E160)))))))</f>
        <v>0.35</v>
      </c>
      <c r="J514" s="110">
        <f>Input!$C$34</f>
        <v>0</v>
      </c>
      <c r="K514" s="84">
        <f>(I514*HLOOKUP($B$494,Input!$B$31:$E$35, 4, FALSE))+(J514-HLOOKUP($B$494,Input!$B$31:$E$35, 4, FALSE))</f>
        <v>0</v>
      </c>
      <c r="L514" s="109">
        <f>IF($B$493='Contribution Structures'!$H$3,'Contribution Structures'!F22,IF($B$493='Contribution Structures'!$H$4,'Contribution Structures'!F45,IF($B$493='Contribution Structures'!$H$5,'Contribution Structures'!F68,IF($B$493='Contribution Structures'!$H$6,'Contribution Structures'!F91,IF($B$493='Contribution Structures'!$H$7,'Contribution Structures'!F114,IF($B$493='Contribution Structures'!$H$8,'Contribution Structures'!F137,IF($B$493='Contribution Structures'!$H$9,'Contribution Structures'!F160)))))))</f>
        <v>0.32</v>
      </c>
      <c r="M514" s="110">
        <f>Input!$C$35</f>
        <v>0</v>
      </c>
      <c r="N514" s="84">
        <f>(L514*HLOOKUP($B$494,Input!$B$31:$E$35, 5, FALSE))+(M514-HLOOKUP($B$494,Input!$B$31:$E$35, 5, FALSE))</f>
        <v>0</v>
      </c>
    </row>
    <row r="515" spans="1:14" s="1" customFormat="1" ht="15.75" thickBot="1" x14ac:dyDescent="0.3">
      <c r="A515" s="115">
        <v>20</v>
      </c>
      <c r="B515" s="63" t="s">
        <v>48</v>
      </c>
      <c r="C515" s="65">
        <f>IF($B$493 ='Contribution Structures'!$H$3,'Contribution Structures'!C23,IF($B$493='Contribution Structures'!$H$4,'Contribution Structures'!C46,IF($B$493='Contribution Structures'!$H$5,'Contribution Structures'!C69,IF($B$493='Contribution Structures'!$H$6,'Contribution Structures'!C92,IF($B$493='Contribution Structures'!$H$7,'Contribution Structures'!C115,IF($B$493='Contribution Structures'!$H$8,'Contribution Structures'!C138,IF($B$493='Contribution Structures'!$H$9,'Contribution Structures'!C161)))))))</f>
        <v>0.35</v>
      </c>
      <c r="D515" s="111">
        <f>Input!$C$32</f>
        <v>0</v>
      </c>
      <c r="E515" s="89">
        <f>(C515*HLOOKUP($B$494,Input!$B$31:$E$35, 2, FALSE))+(D515-HLOOKUP($B$494,Input!$B$31:$E$35, 2, FALSE))</f>
        <v>0</v>
      </c>
      <c r="F515" s="112">
        <f>IF($B$493='Contribution Structures'!$H$3,'Contribution Structures'!D23,IF($B$493='Contribution Structures'!$H$4,'Contribution Structures'!D46,IF($B$493='Contribution Structures'!$H$5,'Contribution Structures'!D69,IF($B$493='Contribution Structures'!$H$6,'Contribution Structures'!D92,IF($B$493='Contribution Structures'!$H$7,'Contribution Structures'!D115,IF($B$493='Contribution Structures'!$H$8,'Contribution Structures'!D138,IF($B$493='Contribution Structures'!$H$9,'Contribution Structures'!D161)))))))</f>
        <v>0.35</v>
      </c>
      <c r="G515" s="113">
        <f>Input!$C$33</f>
        <v>0</v>
      </c>
      <c r="H515" s="89">
        <f>(F515*HLOOKUP($B$494,Input!$B$31:$E$35, 3, FALSE))+(G515-HLOOKUP($B$494,Input!$B$31:$E$35, 3, FALSE))</f>
        <v>0</v>
      </c>
      <c r="I515" s="112">
        <f>IF($B$493='Contribution Structures'!$H$3,'Contribution Structures'!E23,IF($B$493='Contribution Structures'!$H$4,'Contribution Structures'!E46,IF($B$493='Contribution Structures'!$H$5,'Contribution Structures'!E69,IF($B$493='Contribution Structures'!$H$6,'Contribution Structures'!E92,IF($B$493='Contribution Structures'!$H$7,'Contribution Structures'!E115,IF($B$493='Contribution Structures'!$H$8,'Contribution Structures'!E138,IF($B$493='Contribution Structures'!$H$9,'Contribution Structures'!E161)))))))</f>
        <v>0.35</v>
      </c>
      <c r="J515" s="113">
        <f>Input!$C$34</f>
        <v>0</v>
      </c>
      <c r="K515" s="89">
        <f>(I515*HLOOKUP($B$494,Input!$B$31:$E$35, 4, FALSE))+(J515-HLOOKUP($B$494,Input!$B$31:$E$35, 4, FALSE))</f>
        <v>0</v>
      </c>
      <c r="L515" s="112">
        <f>IF($B$493='Contribution Structures'!$H$3,'Contribution Structures'!F23,IF($B$493='Contribution Structures'!$H$4,'Contribution Structures'!F46,IF($B$493='Contribution Structures'!$H$5,'Contribution Structures'!F69,IF($B$493='Contribution Structures'!$H$6,'Contribution Structures'!F92,IF($B$493='Contribution Structures'!$H$7,'Contribution Structures'!F115,IF($B$493='Contribution Structures'!$H$8,'Contribution Structures'!F138,IF($B$493='Contribution Structures'!$H$9,'Contribution Structures'!F161)))))))</f>
        <v>0.35</v>
      </c>
      <c r="M515" s="113">
        <f>Input!$C$35</f>
        <v>0</v>
      </c>
      <c r="N515" s="89">
        <f>(L515*HLOOKUP($B$494,Input!$B$31:$E$35, 5, FALSE))+(M515-HLOOKUP($B$494,Input!$B$31:$E$35, 5, FALSE))</f>
        <v>0</v>
      </c>
    </row>
    <row r="516" spans="1:14" s="1" customFormat="1" ht="15.75" thickBot="1" x14ac:dyDescent="0.3">
      <c r="A516" s="114"/>
    </row>
    <row r="517" spans="1:14" s="1" customFormat="1" ht="22.5" customHeight="1" thickBot="1" x14ac:dyDescent="0.3">
      <c r="A517" s="125" t="s">
        <v>4</v>
      </c>
      <c r="B517" s="101" t="str">
        <f>Input!D31</f>
        <v>Dental 3</v>
      </c>
    </row>
    <row r="518" spans="1:14" s="1" customFormat="1" ht="26.1" customHeight="1" thickBot="1" x14ac:dyDescent="0.3">
      <c r="A518" s="126" t="s">
        <v>80</v>
      </c>
      <c r="B518" s="116" t="s">
        <v>77</v>
      </c>
    </row>
    <row r="519" spans="1:14" s="1" customFormat="1" ht="29.45" customHeight="1" thickBot="1" x14ac:dyDescent="0.3">
      <c r="A519" s="127" t="s">
        <v>82</v>
      </c>
      <c r="B519" s="117" t="s">
        <v>71</v>
      </c>
      <c r="C519" s="146" t="s">
        <v>12</v>
      </c>
      <c r="D519" s="147"/>
      <c r="E519" s="148"/>
      <c r="F519" s="146" t="s">
        <v>13</v>
      </c>
      <c r="G519" s="147"/>
      <c r="H519" s="148"/>
      <c r="I519" s="146" t="s">
        <v>14</v>
      </c>
      <c r="J519" s="147"/>
      <c r="K519" s="148"/>
      <c r="L519" s="146" t="s">
        <v>15</v>
      </c>
      <c r="M519" s="147"/>
      <c r="N519" s="148"/>
    </row>
    <row r="520" spans="1:14" s="1" customFormat="1" ht="26.25" thickBot="1" x14ac:dyDescent="0.3">
      <c r="A520" s="115" t="s">
        <v>16</v>
      </c>
      <c r="B520" s="55" t="s">
        <v>17</v>
      </c>
      <c r="C520" s="56" t="s">
        <v>18</v>
      </c>
      <c r="D520" s="72" t="s">
        <v>19</v>
      </c>
      <c r="E520" s="73" t="s">
        <v>20</v>
      </c>
      <c r="F520" s="56" t="s">
        <v>18</v>
      </c>
      <c r="G520" s="72" t="s">
        <v>19</v>
      </c>
      <c r="H520" s="73" t="s">
        <v>20</v>
      </c>
      <c r="I520" s="56" t="s">
        <v>18</v>
      </c>
      <c r="J520" s="72" t="s">
        <v>19</v>
      </c>
      <c r="K520" s="73" t="s">
        <v>20</v>
      </c>
      <c r="L520" s="56" t="s">
        <v>18</v>
      </c>
      <c r="M520" s="74" t="s">
        <v>19</v>
      </c>
      <c r="N520" s="75" t="s">
        <v>20</v>
      </c>
    </row>
    <row r="521" spans="1:14" s="1" customFormat="1" ht="13.5" customHeight="1" x14ac:dyDescent="0.25">
      <c r="A521" s="115">
        <v>1</v>
      </c>
      <c r="B521" s="91" t="s">
        <v>29</v>
      </c>
      <c r="C521" s="102">
        <f>IF($B$518 ='Contribution Structures'!$H$3,'Contribution Structures'!C4,IF($B$518='Contribution Structures'!$H$4,'Contribution Structures'!C27,IF($B$518='Contribution Structures'!$H$5,'Contribution Structures'!C50,IF($B$518='Contribution Structures'!$H$6,'Contribution Structures'!C73,IF($B$518='Contribution Structures'!$H$7,'Contribution Structures'!C96,IF($B$518='Contribution Structures'!$H$8,'Contribution Structures'!C119,IF($B$518='Contribution Structures'!$H$9,'Contribution Structures'!C142)))))))</f>
        <v>4.4999999999999998E-2</v>
      </c>
      <c r="D521" s="106">
        <f>Input!$D$32</f>
        <v>0</v>
      </c>
      <c r="E521" s="79">
        <f>(C521*HLOOKUP($B$519,Input!$B$31:$E$35, 2, FALSE))+(D521-HLOOKUP($B$519,Input!$B$31:$E$35, 2, FALSE))</f>
        <v>0</v>
      </c>
      <c r="F521" s="92">
        <f>IF($B$518='Contribution Structures'!$H$3,'Contribution Structures'!D4,IF($B$518='Contribution Structures'!$H$4,'Contribution Structures'!D27,IF($B$518='Contribution Structures'!$H$5,'Contribution Structures'!D50,IF($B$518='Contribution Structures'!$H$6,'Contribution Structures'!D73,IF($B$518='Contribution Structures'!$H$7,'Contribution Structures'!D96,IF($B$518='Contribution Structures'!$H$8,'Contribution Structures'!D119,IF($B$518='Contribution Structures'!$H$9,'Contribution Structures'!D142)))))))</f>
        <v>3.5000000000000003E-2</v>
      </c>
      <c r="G521" s="78">
        <f>Input!$D$33</f>
        <v>0</v>
      </c>
      <c r="H521" s="79">
        <f>(F521*HLOOKUP($B$519,Input!$B$31:$E$35, 3, FALSE))+(G521-HLOOKUP($B$519,Input!$B$31:$E$35, 3, FALSE))</f>
        <v>0</v>
      </c>
      <c r="I521" s="92">
        <f>IF($B$518='Contribution Structures'!$H$3,'Contribution Structures'!E4,IF($B$518='Contribution Structures'!$H$4,'Contribution Structures'!E27,IF($B$518='Contribution Structures'!$H$5,'Contribution Structures'!E50,IF($B$518='Contribution Structures'!$H$6,'Contribution Structures'!E73,IF($B$518='Contribution Structures'!$H$7,'Contribution Structures'!E96,IF($B$518='Contribution Structures'!$H$8,'Contribution Structures'!E119,IF($B$518='Contribution Structures'!$H$9,'Contribution Structures'!E142)))))))</f>
        <v>3.5000000000000003E-2</v>
      </c>
      <c r="J521" s="78">
        <f>Input!$D$34</f>
        <v>0</v>
      </c>
      <c r="K521" s="79">
        <f>(I521*HLOOKUP($B$519,Input!$B$31:$E$35, 4, FALSE))+(J521-HLOOKUP($B$519,Input!$B$31:$E$35, 4, FALSE))</f>
        <v>0</v>
      </c>
      <c r="L521" s="92">
        <f>IF($B$518='Contribution Structures'!$H$3,'Contribution Structures'!F4,IF($B$518='Contribution Structures'!$H$4,'Contribution Structures'!F27,IF($B$518='Contribution Structures'!$H$5,'Contribution Structures'!F50,IF($B$518='Contribution Structures'!$H$6,'Contribution Structures'!F73,IF($B$518='Contribution Structures'!$H$7,'Contribution Structures'!F96,IF($B$518='Contribution Structures'!$H$8,'Contribution Structures'!F119,IF($B$518='Contribution Structures'!$H$9,'Contribution Structures'!F142)))))))</f>
        <v>0.03</v>
      </c>
      <c r="M521" s="78">
        <f>Input!$D$35</f>
        <v>0</v>
      </c>
      <c r="N521" s="79">
        <f>(L521*HLOOKUP($B$519,Input!$B$31:$E$35, 5, FALSE))+(M521-HLOOKUP($B$519,Input!$B$31:$E$35, 5, FALSE))</f>
        <v>0</v>
      </c>
    </row>
    <row r="522" spans="1:14" s="1" customFormat="1" ht="13.5" customHeight="1" x14ac:dyDescent="0.25">
      <c r="A522" s="115">
        <v>2</v>
      </c>
      <c r="B522" s="60" t="s">
        <v>30</v>
      </c>
      <c r="C522" s="62">
        <f>IF($B$518 ='Contribution Structures'!$H$3,'Contribution Structures'!C5,IF($B$518='Contribution Structures'!$H$4,'Contribution Structures'!C28,IF($B$518='Contribution Structures'!$H$5,'Contribution Structures'!C51,IF($B$518='Contribution Structures'!$H$6,'Contribution Structures'!C74,IF($B$518='Contribution Structures'!$H$7,'Contribution Structures'!C97,IF($B$518='Contribution Structures'!$H$8,'Contribution Structures'!C120,IF($B$518='Contribution Structures'!$H$9,'Contribution Structures'!C143)))))))</f>
        <v>5.5E-2</v>
      </c>
      <c r="D522" s="108">
        <f>Input!$D$32</f>
        <v>0</v>
      </c>
      <c r="E522" s="84">
        <f>(C522*HLOOKUP($B$519,Input!$B$31:$E$35, 2, FALSE))+(D522-HLOOKUP($B$519,Input!$B$31:$E$35, 2, FALSE))</f>
        <v>0</v>
      </c>
      <c r="F522" s="61">
        <f>IF($B$518='Contribution Structures'!$H$3,'Contribution Structures'!D5,IF($B$518='Contribution Structures'!$H$4,'Contribution Structures'!D28,IF($B$518='Contribution Structures'!$H$5,'Contribution Structures'!D51,IF($B$518='Contribution Structures'!$H$6,'Contribution Structures'!D74,IF($B$518='Contribution Structures'!$H$7,'Contribution Structures'!D97,IF($B$518='Contribution Structures'!$H$8,'Contribution Structures'!D120,IF($B$518='Contribution Structures'!$H$9,'Contribution Structures'!D143)))))))</f>
        <v>3.5000000000000003E-2</v>
      </c>
      <c r="G522" s="110">
        <f>Input!$D$33</f>
        <v>0</v>
      </c>
      <c r="H522" s="84">
        <f>(F522*HLOOKUP($B$519,Input!$B$31:$E$35, 3, FALSE))+(G522-HLOOKUP($B$519,Input!$B$31:$E$35, 3, FALSE))</f>
        <v>0</v>
      </c>
      <c r="I522" s="61">
        <f>IF($B$518='Contribution Structures'!$H$3,'Contribution Structures'!E5,IF($B$518='Contribution Structures'!$H$4,'Contribution Structures'!E28,IF($B$518='Contribution Structures'!$H$5,'Contribution Structures'!E51,IF($B$518='Contribution Structures'!$H$6,'Contribution Structures'!E74,IF($B$518='Contribution Structures'!$H$7,'Contribution Structures'!E97,IF($B$518='Contribution Structures'!$H$8,'Contribution Structures'!E120,IF($B$518='Contribution Structures'!$H$9,'Contribution Structures'!E143)))))))</f>
        <v>3.5000000000000003E-2</v>
      </c>
      <c r="J522" s="110">
        <f>Input!$D$34</f>
        <v>0</v>
      </c>
      <c r="K522" s="84">
        <f>(I522*HLOOKUP($B$519,Input!$B$31:$E$35, 4, FALSE))+(J522-HLOOKUP($B$519,Input!$B$31:$E$35, 4, FALSE))</f>
        <v>0</v>
      </c>
      <c r="L522" s="61">
        <f>IF($B$518='Contribution Structures'!$H$3,'Contribution Structures'!F5,IF($B$518='Contribution Structures'!$H$4,'Contribution Structures'!F28,IF($B$518='Contribution Structures'!$H$5,'Contribution Structures'!F51,IF($B$518='Contribution Structures'!$H$6,'Contribution Structures'!F74,IF($B$518='Contribution Structures'!$H$7,'Contribution Structures'!F97,IF($B$518='Contribution Structures'!$H$8,'Contribution Structures'!F120,IF($B$518='Contribution Structures'!$H$9,'Contribution Structures'!F143)))))))</f>
        <v>0.03</v>
      </c>
      <c r="M522" s="110">
        <f>Input!$D$35</f>
        <v>0</v>
      </c>
      <c r="N522" s="84">
        <f>(L522*HLOOKUP($B$519,Input!$B$31:$E$35, 5, FALSE))+(M522-HLOOKUP($B$519,Input!$B$31:$E$35, 5, FALSE))</f>
        <v>0</v>
      </c>
    </row>
    <row r="523" spans="1:14" s="1" customFormat="1" ht="13.5" customHeight="1" x14ac:dyDescent="0.25">
      <c r="A523" s="115">
        <v>3</v>
      </c>
      <c r="B523" s="60" t="s">
        <v>31</v>
      </c>
      <c r="C523" s="62">
        <f>IF($B$518 ='Contribution Structures'!$H$3,'Contribution Structures'!C6,IF($B$518='Contribution Structures'!$H$4,'Contribution Structures'!C29,IF($B$518='Contribution Structures'!$H$5,'Contribution Structures'!C52,IF($B$518='Contribution Structures'!$H$6,'Contribution Structures'!C75,IF($B$518='Contribution Structures'!$H$7,'Contribution Structures'!C98,IF($B$518='Contribution Structures'!$H$8,'Contribution Structures'!C121,IF($B$518='Contribution Structures'!$H$9,'Contribution Structures'!C144)))))))</f>
        <v>7.4999999999999997E-2</v>
      </c>
      <c r="D523" s="108">
        <f>Input!$D$32</f>
        <v>0</v>
      </c>
      <c r="E523" s="84">
        <f>(C523*HLOOKUP($B$519,Input!$B$31:$E$35, 2, FALSE))+(D523-HLOOKUP($B$519,Input!$B$31:$E$35, 2, FALSE))</f>
        <v>0</v>
      </c>
      <c r="F523" s="61">
        <f>IF($B$518='Contribution Structures'!$H$3,'Contribution Structures'!D6,IF($B$518='Contribution Structures'!$H$4,'Contribution Structures'!D29,IF($B$518='Contribution Structures'!$H$5,'Contribution Structures'!D52,IF($B$518='Contribution Structures'!$H$6,'Contribution Structures'!D75,IF($B$518='Contribution Structures'!$H$7,'Contribution Structures'!D98,IF($B$518='Contribution Structures'!$H$8,'Contribution Structures'!D121,IF($B$518='Contribution Structures'!$H$9,'Contribution Structures'!D144)))))))</f>
        <v>4.4999999999999998E-2</v>
      </c>
      <c r="G523" s="110">
        <f>Input!$D$33</f>
        <v>0</v>
      </c>
      <c r="H523" s="84">
        <f>(F523*HLOOKUP($B$519,Input!$B$31:$E$35, 3, FALSE))+(G523-HLOOKUP($B$519,Input!$B$31:$E$35, 3, FALSE))</f>
        <v>0</v>
      </c>
      <c r="I523" s="61">
        <f>IF($B$518='Contribution Structures'!$H$3,'Contribution Structures'!E6,IF($B$518='Contribution Structures'!$H$4,'Contribution Structures'!E29,IF($B$518='Contribution Structures'!$H$5,'Contribution Structures'!E52,IF($B$518='Contribution Structures'!$H$6,'Contribution Structures'!E75,IF($B$518='Contribution Structures'!$H$7,'Contribution Structures'!E98,IF($B$518='Contribution Structures'!$H$8,'Contribution Structures'!E121,IF($B$518='Contribution Structures'!$H$9,'Contribution Structures'!E144)))))))</f>
        <v>4.4999999999999998E-2</v>
      </c>
      <c r="J523" s="110">
        <f>Input!$D$34</f>
        <v>0</v>
      </c>
      <c r="K523" s="84">
        <f>(I523*HLOOKUP($B$519,Input!$B$31:$E$35, 4, FALSE))+(J523-HLOOKUP($B$519,Input!$B$31:$E$35, 4, FALSE))</f>
        <v>0</v>
      </c>
      <c r="L523" s="61">
        <f>IF($B$518='Contribution Structures'!$H$3,'Contribution Structures'!F6,IF($B$518='Contribution Structures'!$H$4,'Contribution Structures'!F29,IF($B$518='Contribution Structures'!$H$5,'Contribution Structures'!F52,IF($B$518='Contribution Structures'!$H$6,'Contribution Structures'!F75,IF($B$518='Contribution Structures'!$H$7,'Contribution Structures'!F98,IF($B$518='Contribution Structures'!$H$8,'Contribution Structures'!F121,IF($B$518='Contribution Structures'!$H$9,'Contribution Structures'!F144)))))))</f>
        <v>0.04</v>
      </c>
      <c r="M523" s="110">
        <f>Input!$D$35</f>
        <v>0</v>
      </c>
      <c r="N523" s="84">
        <f>(L523*HLOOKUP($B$519,Input!$B$31:$E$35, 5, FALSE))+(M523-HLOOKUP($B$519,Input!$B$31:$E$35, 5, FALSE))</f>
        <v>0</v>
      </c>
    </row>
    <row r="524" spans="1:14" s="1" customFormat="1" x14ac:dyDescent="0.25">
      <c r="A524" s="115">
        <v>4</v>
      </c>
      <c r="B524" s="60" t="s">
        <v>32</v>
      </c>
      <c r="C524" s="62">
        <f>IF($B$518 ='Contribution Structures'!$H$3,'Contribution Structures'!C7,IF($B$518='Contribution Structures'!$H$4,'Contribution Structures'!C30,IF($B$518='Contribution Structures'!$H$5,'Contribution Structures'!C53,IF($B$518='Contribution Structures'!$H$6,'Contribution Structures'!C76,IF($B$518='Contribution Structures'!$H$7,'Contribution Structures'!C99,IF($B$518='Contribution Structures'!$H$8,'Contribution Structures'!C122,IF($B$518='Contribution Structures'!$H$9,'Contribution Structures'!C145)))))))</f>
        <v>0.1</v>
      </c>
      <c r="D524" s="108">
        <f>Input!$D$32</f>
        <v>0</v>
      </c>
      <c r="E524" s="84">
        <f>(C524*HLOOKUP($B$519,Input!$B$31:$E$35, 2, FALSE))+(D524-HLOOKUP($B$519,Input!$B$31:$E$35, 2, FALSE))</f>
        <v>0</v>
      </c>
      <c r="F524" s="61">
        <f>IF($B$518='Contribution Structures'!$H$3,'Contribution Structures'!D7,IF($B$518='Contribution Structures'!$H$4,'Contribution Structures'!D30,IF($B$518='Contribution Structures'!$H$5,'Contribution Structures'!D53,IF($B$518='Contribution Structures'!$H$6,'Contribution Structures'!D76,IF($B$518='Contribution Structures'!$H$7,'Contribution Structures'!D99,IF($B$518='Contribution Structures'!$H$8,'Contribution Structures'!D122,IF($B$518='Contribution Structures'!$H$9,'Contribution Structures'!D145)))))))</f>
        <v>0.06</v>
      </c>
      <c r="G524" s="110">
        <f>Input!$D$33</f>
        <v>0</v>
      </c>
      <c r="H524" s="84">
        <f>(F524*HLOOKUP($B$519,Input!$B$31:$E$35, 3, FALSE))+(G524-HLOOKUP($B$519,Input!$B$31:$E$35, 3, FALSE))</f>
        <v>0</v>
      </c>
      <c r="I524" s="61">
        <f>IF($B$518='Contribution Structures'!$H$3,'Contribution Structures'!E7,IF($B$518='Contribution Structures'!$H$4,'Contribution Structures'!E30,IF($B$518='Contribution Structures'!$H$5,'Contribution Structures'!E53,IF($B$518='Contribution Structures'!$H$6,'Contribution Structures'!E76,IF($B$518='Contribution Structures'!$H$7,'Contribution Structures'!E99,IF($B$518='Contribution Structures'!$H$8,'Contribution Structures'!E122,IF($B$518='Contribution Structures'!$H$9,'Contribution Structures'!E145)))))))</f>
        <v>0.06</v>
      </c>
      <c r="J524" s="110">
        <f>Input!$D$34</f>
        <v>0</v>
      </c>
      <c r="K524" s="84">
        <f>(I524*HLOOKUP($B$519,Input!$B$31:$E$35, 4, FALSE))+(J524-HLOOKUP($B$519,Input!$B$31:$E$35, 4, FALSE))</f>
        <v>0</v>
      </c>
      <c r="L524" s="61">
        <f>IF($B$518='Contribution Structures'!$H$3,'Contribution Structures'!F7,IF($B$518='Contribution Structures'!$H$4,'Contribution Structures'!F30,IF($B$518='Contribution Structures'!$H$5,'Contribution Structures'!F53,IF($B$518='Contribution Structures'!$H$6,'Contribution Structures'!F76,IF($B$518='Contribution Structures'!$H$7,'Contribution Structures'!F99,IF($B$518='Contribution Structures'!$H$8,'Contribution Structures'!F122,IF($B$518='Contribution Structures'!$H$9,'Contribution Structures'!F145)))))))</f>
        <v>0.05</v>
      </c>
      <c r="M524" s="110">
        <f>Input!$D$35</f>
        <v>0</v>
      </c>
      <c r="N524" s="84">
        <f>(L524*HLOOKUP($B$519,Input!$B$31:$E$35, 5, FALSE))+(M524-HLOOKUP($B$519,Input!$B$31:$E$35, 5, FALSE))</f>
        <v>0</v>
      </c>
    </row>
    <row r="525" spans="1:14" s="1" customFormat="1" ht="13.5" customHeight="1" x14ac:dyDescent="0.25">
      <c r="A525" s="115">
        <v>5</v>
      </c>
      <c r="B525" s="60" t="s">
        <v>33</v>
      </c>
      <c r="C525" s="62">
        <f>IF($B$518 ='Contribution Structures'!$H$3,'Contribution Structures'!C8,IF($B$518='Contribution Structures'!$H$4,'Contribution Structures'!C31,IF($B$518='Contribution Structures'!$H$5,'Contribution Structures'!C54,IF($B$518='Contribution Structures'!$H$6,'Contribution Structures'!C77,IF($B$518='Contribution Structures'!$H$7,'Contribution Structures'!C100,IF($B$518='Contribution Structures'!$H$8,'Contribution Structures'!C123,IF($B$518='Contribution Structures'!$H$9,'Contribution Structures'!C146)))))))</f>
        <v>0.11</v>
      </c>
      <c r="D525" s="108">
        <f>Input!$D$32</f>
        <v>0</v>
      </c>
      <c r="E525" s="84">
        <f>(C525*HLOOKUP($B$519,Input!$B$31:$E$35, 2, FALSE))+(D525-HLOOKUP($B$519,Input!$B$31:$E$35, 2, FALSE))</f>
        <v>0</v>
      </c>
      <c r="F525" s="61">
        <f>IF($B$518='Contribution Structures'!$H$3,'Contribution Structures'!D8,IF($B$518='Contribution Structures'!$H$4,'Contribution Structures'!D31,IF($B$518='Contribution Structures'!$H$5,'Contribution Structures'!D54,IF($B$518='Contribution Structures'!$H$6,'Contribution Structures'!D77,IF($B$518='Contribution Structures'!$H$7,'Contribution Structures'!D100,IF($B$518='Contribution Structures'!$H$8,'Contribution Structures'!D123,IF($B$518='Contribution Structures'!$H$9,'Contribution Structures'!D146)))))))</f>
        <v>7.0000000000000007E-2</v>
      </c>
      <c r="G525" s="110">
        <f>Input!$D$33</f>
        <v>0</v>
      </c>
      <c r="H525" s="84">
        <f>(F525*HLOOKUP($B$519,Input!$B$31:$E$35, 3, FALSE))+(G525-HLOOKUP($B$519,Input!$B$31:$E$35, 3, FALSE))</f>
        <v>0</v>
      </c>
      <c r="I525" s="61">
        <f>IF($B$518='Contribution Structures'!$H$3,'Contribution Structures'!E8,IF($B$518='Contribution Structures'!$H$4,'Contribution Structures'!E31,IF($B$518='Contribution Structures'!$H$5,'Contribution Structures'!E54,IF($B$518='Contribution Structures'!$H$6,'Contribution Structures'!E77,IF($B$518='Contribution Structures'!$H$7,'Contribution Structures'!E100,IF($B$518='Contribution Structures'!$H$8,'Contribution Structures'!E123,IF($B$518='Contribution Structures'!$H$9,'Contribution Structures'!E146)))))))</f>
        <v>7.0000000000000007E-2</v>
      </c>
      <c r="J525" s="110">
        <f>Input!$D$34</f>
        <v>0</v>
      </c>
      <c r="K525" s="84">
        <f>(I525*HLOOKUP($B$519,Input!$B$31:$E$35, 4, FALSE))+(J525-HLOOKUP($B$519,Input!$B$31:$E$35, 4, FALSE))</f>
        <v>0</v>
      </c>
      <c r="L525" s="61">
        <f>IF($B$518='Contribution Structures'!$H$3,'Contribution Structures'!F8,IF($B$518='Contribution Structures'!$H$4,'Contribution Structures'!F31,IF($B$518='Contribution Structures'!$H$5,'Contribution Structures'!F54,IF($B$518='Contribution Structures'!$H$6,'Contribution Structures'!F77,IF($B$518='Contribution Structures'!$H$7,'Contribution Structures'!F100,IF($B$518='Contribution Structures'!$H$8,'Contribution Structures'!F123,IF($B$518='Contribution Structures'!$H$9,'Contribution Structures'!F146)))))))</f>
        <v>0.06</v>
      </c>
      <c r="M525" s="110">
        <f>Input!$D$35</f>
        <v>0</v>
      </c>
      <c r="N525" s="84">
        <f>(L525*HLOOKUP($B$519,Input!$B$31:$E$35, 5, FALSE))+(M525-HLOOKUP($B$519,Input!$B$31:$E$35, 5, FALSE))</f>
        <v>0</v>
      </c>
    </row>
    <row r="526" spans="1:14" s="1" customFormat="1" ht="13.5" customHeight="1" x14ac:dyDescent="0.25">
      <c r="A526" s="115">
        <v>6</v>
      </c>
      <c r="B526" s="60" t="s">
        <v>34</v>
      </c>
      <c r="C526" s="62">
        <f>IF($B$518 ='Contribution Structures'!$H$3,'Contribution Structures'!C9,IF($B$518='Contribution Structures'!$H$4,'Contribution Structures'!C32,IF($B$518='Contribution Structures'!$H$5,'Contribution Structures'!C55,IF($B$518='Contribution Structures'!$H$6,'Contribution Structures'!C78,IF($B$518='Contribution Structures'!$H$7,'Contribution Structures'!C101,IF($B$518='Contribution Structures'!$H$8,'Contribution Structures'!C124,IF($B$518='Contribution Structures'!$H$9,'Contribution Structures'!C147)))))))</f>
        <v>0.12</v>
      </c>
      <c r="D526" s="108">
        <f>Input!$D$32</f>
        <v>0</v>
      </c>
      <c r="E526" s="84">
        <f>(C526*HLOOKUP($B$519,Input!$B$31:$E$35, 2, FALSE))+(D526-HLOOKUP($B$519,Input!$B$31:$E$35, 2, FALSE))</f>
        <v>0</v>
      </c>
      <c r="F526" s="61">
        <f>IF($B$518='Contribution Structures'!$H$3,'Contribution Structures'!D9,IF($B$518='Contribution Structures'!$H$4,'Contribution Structures'!D32,IF($B$518='Contribution Structures'!$H$5,'Contribution Structures'!D55,IF($B$518='Contribution Structures'!$H$6,'Contribution Structures'!D78,IF($B$518='Contribution Structures'!$H$7,'Contribution Structures'!D101,IF($B$518='Contribution Structures'!$H$8,'Contribution Structures'!D124,IF($B$518='Contribution Structures'!$H$9,'Contribution Structures'!D147)))))))</f>
        <v>0.08</v>
      </c>
      <c r="G526" s="110">
        <f>Input!$D$33</f>
        <v>0</v>
      </c>
      <c r="H526" s="84">
        <f>(F526*HLOOKUP($B$519,Input!$B$31:$E$35, 3, FALSE))+(G526-HLOOKUP($B$519,Input!$B$31:$E$35, 3, FALSE))</f>
        <v>0</v>
      </c>
      <c r="I526" s="61">
        <f>IF($B$518='Contribution Structures'!$H$3,'Contribution Structures'!E9,IF($B$518='Contribution Structures'!$H$4,'Contribution Structures'!E32,IF($B$518='Contribution Structures'!$H$5,'Contribution Structures'!E55,IF($B$518='Contribution Structures'!$H$6,'Contribution Structures'!E78,IF($B$518='Contribution Structures'!$H$7,'Contribution Structures'!E101,IF($B$518='Contribution Structures'!$H$8,'Contribution Structures'!E124,IF($B$518='Contribution Structures'!$H$9,'Contribution Structures'!E147)))))))</f>
        <v>0.08</v>
      </c>
      <c r="J526" s="110">
        <f>Input!$D$34</f>
        <v>0</v>
      </c>
      <c r="K526" s="84">
        <f>(I526*HLOOKUP($B$519,Input!$B$31:$E$35, 4, FALSE))+(J526-HLOOKUP($B$519,Input!$B$31:$E$35, 4, FALSE))</f>
        <v>0</v>
      </c>
      <c r="L526" s="61">
        <f>IF($B$518='Contribution Structures'!$H$3,'Contribution Structures'!F9,IF($B$518='Contribution Structures'!$H$4,'Contribution Structures'!F32,IF($B$518='Contribution Structures'!$H$5,'Contribution Structures'!F55,IF($B$518='Contribution Structures'!$H$6,'Contribution Structures'!F78,IF($B$518='Contribution Structures'!$H$7,'Contribution Structures'!F101,IF($B$518='Contribution Structures'!$H$8,'Contribution Structures'!F124,IF($B$518='Contribution Structures'!$H$9,'Contribution Structures'!F147)))))))</f>
        <v>7.0000000000000007E-2</v>
      </c>
      <c r="M526" s="110">
        <f>Input!$D$35</f>
        <v>0</v>
      </c>
      <c r="N526" s="84">
        <f>(L526*HLOOKUP($B$519,Input!$B$31:$E$35, 5, FALSE))+(M526-HLOOKUP($B$519,Input!$B$31:$E$35, 5, FALSE))</f>
        <v>0</v>
      </c>
    </row>
    <row r="527" spans="1:14" s="1" customFormat="1" ht="13.5" customHeight="1" x14ac:dyDescent="0.25">
      <c r="A527" s="115">
        <v>7</v>
      </c>
      <c r="B527" s="60" t="s">
        <v>35</v>
      </c>
      <c r="C527" s="62">
        <f>IF($B$518 ='Contribution Structures'!$H$3,'Contribution Structures'!C10,IF($B$518='Contribution Structures'!$H$4,'Contribution Structures'!C33,IF($B$518='Contribution Structures'!$H$5,'Contribution Structures'!C56,IF($B$518='Contribution Structures'!$H$6,'Contribution Structures'!C79,IF($B$518='Contribution Structures'!$H$7,'Contribution Structures'!C102,IF($B$518='Contribution Structures'!$H$8,'Contribution Structures'!C125,IF($B$518='Contribution Structures'!$H$9,'Contribution Structures'!C148)))))))</f>
        <v>0.14000000000000001</v>
      </c>
      <c r="D527" s="108">
        <f>Input!$D$32</f>
        <v>0</v>
      </c>
      <c r="E527" s="84">
        <f>(C527*HLOOKUP($B$519,Input!$B$31:$E$35, 2, FALSE))+(D527-HLOOKUP($B$519,Input!$B$31:$E$35, 2, FALSE))</f>
        <v>0</v>
      </c>
      <c r="F527" s="61">
        <f>IF($B$518='Contribution Structures'!$H$3,'Contribution Structures'!D10,IF($B$518='Contribution Structures'!$H$4,'Contribution Structures'!D33,IF($B$518='Contribution Structures'!$H$5,'Contribution Structures'!D56,IF($B$518='Contribution Structures'!$H$6,'Contribution Structures'!D79,IF($B$518='Contribution Structures'!$H$7,'Contribution Structures'!D102,IF($B$518='Contribution Structures'!$H$8,'Contribution Structures'!D125,IF($B$518='Contribution Structures'!$H$9,'Contribution Structures'!D148)))))))</f>
        <v>0.1</v>
      </c>
      <c r="G527" s="110">
        <f>Input!$D$33</f>
        <v>0</v>
      </c>
      <c r="H527" s="84">
        <f>(F527*HLOOKUP($B$519,Input!$B$31:$E$35, 3, FALSE))+(G527-HLOOKUP($B$519,Input!$B$31:$E$35, 3, FALSE))</f>
        <v>0</v>
      </c>
      <c r="I527" s="61">
        <f>IF($B$518='Contribution Structures'!$H$3,'Contribution Structures'!E10,IF($B$518='Contribution Structures'!$H$4,'Contribution Structures'!E33,IF($B$518='Contribution Structures'!$H$5,'Contribution Structures'!E56,IF($B$518='Contribution Structures'!$H$6,'Contribution Structures'!E79,IF($B$518='Contribution Structures'!$H$7,'Contribution Structures'!E102,IF($B$518='Contribution Structures'!$H$8,'Contribution Structures'!E125,IF($B$518='Contribution Structures'!$H$9,'Contribution Structures'!E148)))))))</f>
        <v>0.1</v>
      </c>
      <c r="J527" s="110">
        <f>Input!$D$34</f>
        <v>0</v>
      </c>
      <c r="K527" s="84">
        <f>(I527*HLOOKUP($B$519,Input!$B$31:$E$35, 4, FALSE))+(J527-HLOOKUP($B$519,Input!$B$31:$E$35, 4, FALSE))</f>
        <v>0</v>
      </c>
      <c r="L527" s="61">
        <f>IF($B$518='Contribution Structures'!$H$3,'Contribution Structures'!F10,IF($B$518='Contribution Structures'!$H$4,'Contribution Structures'!F33,IF($B$518='Contribution Structures'!$H$5,'Contribution Structures'!F56,IF($B$518='Contribution Structures'!$H$6,'Contribution Structures'!F79,IF($B$518='Contribution Structures'!$H$7,'Contribution Structures'!F102,IF($B$518='Contribution Structures'!$H$8,'Contribution Structures'!F125,IF($B$518='Contribution Structures'!$H$9,'Contribution Structures'!F148)))))))</f>
        <v>0.09</v>
      </c>
      <c r="M527" s="110">
        <f>Input!$D$35</f>
        <v>0</v>
      </c>
      <c r="N527" s="84">
        <f>(L527*HLOOKUP($B$519,Input!$B$31:$E$35, 5, FALSE))+(M527-HLOOKUP($B$519,Input!$B$31:$E$35, 5, FALSE))</f>
        <v>0</v>
      </c>
    </row>
    <row r="528" spans="1:14" s="1" customFormat="1" x14ac:dyDescent="0.25">
      <c r="A528" s="115">
        <v>8</v>
      </c>
      <c r="B528" s="60" t="s">
        <v>36</v>
      </c>
      <c r="C528" s="62">
        <f>IF($B$518 ='Contribution Structures'!$H$3,'Contribution Structures'!C11,IF($B$518='Contribution Structures'!$H$4,'Contribution Structures'!C34,IF($B$518='Contribution Structures'!$H$5,'Contribution Structures'!C57,IF($B$518='Contribution Structures'!$H$6,'Contribution Structures'!C80,IF($B$518='Contribution Structures'!$H$7,'Contribution Structures'!C103,IF($B$518='Contribution Structures'!$H$8,'Contribution Structures'!C126,IF($B$518='Contribution Structures'!$H$9,'Contribution Structures'!C149)))))))</f>
        <v>0.2</v>
      </c>
      <c r="D528" s="108">
        <f>Input!$D$32</f>
        <v>0</v>
      </c>
      <c r="E528" s="84">
        <f>(C528*HLOOKUP($B$519,Input!$B$31:$E$35, 2, FALSE))+(D528-HLOOKUP($B$519,Input!$B$31:$E$35, 2, FALSE))</f>
        <v>0</v>
      </c>
      <c r="F528" s="61">
        <f>IF($B$518='Contribution Structures'!$H$3,'Contribution Structures'!D11,IF($B$518='Contribution Structures'!$H$4,'Contribution Structures'!D34,IF($B$518='Contribution Structures'!$H$5,'Contribution Structures'!D57,IF($B$518='Contribution Structures'!$H$6,'Contribution Structures'!D80,IF($B$518='Contribution Structures'!$H$7,'Contribution Structures'!D103,IF($B$518='Contribution Structures'!$H$8,'Contribution Structures'!D126,IF($B$518='Contribution Structures'!$H$9,'Contribution Structures'!D149)))))))</f>
        <v>0.15</v>
      </c>
      <c r="G528" s="110">
        <f>Input!$D$33</f>
        <v>0</v>
      </c>
      <c r="H528" s="84">
        <f>(F528*HLOOKUP($B$519,Input!$B$31:$E$35, 3, FALSE))+(G528-HLOOKUP($B$519,Input!$B$31:$E$35, 3, FALSE))</f>
        <v>0</v>
      </c>
      <c r="I528" s="61">
        <f>IF($B$518='Contribution Structures'!$H$3,'Contribution Structures'!E11,IF($B$518='Contribution Structures'!$H$4,'Contribution Structures'!E34,IF($B$518='Contribution Structures'!$H$5,'Contribution Structures'!E57,IF($B$518='Contribution Structures'!$H$6,'Contribution Structures'!E80,IF($B$518='Contribution Structures'!$H$7,'Contribution Structures'!E103,IF($B$518='Contribution Structures'!$H$8,'Contribution Structures'!E126,IF($B$518='Contribution Structures'!$H$9,'Contribution Structures'!E149)))))))</f>
        <v>0.15</v>
      </c>
      <c r="J528" s="110">
        <f>Input!$D$34</f>
        <v>0</v>
      </c>
      <c r="K528" s="84">
        <f>(I528*HLOOKUP($B$519,Input!$B$31:$E$35, 4, FALSE))+(J528-HLOOKUP($B$519,Input!$B$31:$E$35, 4, FALSE))</f>
        <v>0</v>
      </c>
      <c r="L528" s="61">
        <f>IF($B$518='Contribution Structures'!$H$3,'Contribution Structures'!F11,IF($B$518='Contribution Structures'!$H$4,'Contribution Structures'!F34,IF($B$518='Contribution Structures'!$H$5,'Contribution Structures'!F57,IF($B$518='Contribution Structures'!$H$6,'Contribution Structures'!F80,IF($B$518='Contribution Structures'!$H$7,'Contribution Structures'!F103,IF($B$518='Contribution Structures'!$H$8,'Contribution Structures'!F126,IF($B$518='Contribution Structures'!$H$9,'Contribution Structures'!F149)))))))</f>
        <v>0.12</v>
      </c>
      <c r="M528" s="110">
        <f>Input!$D$35</f>
        <v>0</v>
      </c>
      <c r="N528" s="84">
        <f>(L528*HLOOKUP($B$519,Input!$B$31:$E$35, 5, FALSE))+(M528-HLOOKUP($B$519,Input!$B$31:$E$35, 5, FALSE))</f>
        <v>0</v>
      </c>
    </row>
    <row r="529" spans="1:14" s="1" customFormat="1" x14ac:dyDescent="0.25">
      <c r="A529" s="115">
        <v>9</v>
      </c>
      <c r="B529" s="60" t="s">
        <v>37</v>
      </c>
      <c r="C529" s="62">
        <f>IF($B$518 ='Contribution Structures'!$H$3,'Contribution Structures'!C12,IF($B$518='Contribution Structures'!$H$4,'Contribution Structures'!C35,IF($B$518='Contribution Structures'!$H$5,'Contribution Structures'!C58,IF($B$518='Contribution Structures'!$H$6,'Contribution Structures'!C81,IF($B$518='Contribution Structures'!$H$7,'Contribution Structures'!C104,IF($B$518='Contribution Structures'!$H$8,'Contribution Structures'!C127,IF($B$518='Contribution Structures'!$H$9,'Contribution Structures'!C150)))))))</f>
        <v>0.23</v>
      </c>
      <c r="D529" s="108">
        <f>Input!$D$32</f>
        <v>0</v>
      </c>
      <c r="E529" s="84">
        <f>(C529*HLOOKUP($B$519,Input!$B$31:$E$35, 2, FALSE))+(D529-HLOOKUP($B$519,Input!$B$31:$E$35, 2, FALSE))</f>
        <v>0</v>
      </c>
      <c r="F529" s="61">
        <f>IF($B$518='Contribution Structures'!$H$3,'Contribution Structures'!D12,IF($B$518='Contribution Structures'!$H$4,'Contribution Structures'!D35,IF($B$518='Contribution Structures'!$H$5,'Contribution Structures'!D58,IF($B$518='Contribution Structures'!$H$6,'Contribution Structures'!D81,IF($B$518='Contribution Structures'!$H$7,'Contribution Structures'!D104,IF($B$518='Contribution Structures'!$H$8,'Contribution Structures'!D127,IF($B$518='Contribution Structures'!$H$9,'Contribution Structures'!D150)))))))</f>
        <v>0.17</v>
      </c>
      <c r="G529" s="110">
        <f>Input!$D$33</f>
        <v>0</v>
      </c>
      <c r="H529" s="84">
        <f>(F529*HLOOKUP($B$519,Input!$B$31:$E$35, 3, FALSE))+(G529-HLOOKUP($B$519,Input!$B$31:$E$35, 3, FALSE))</f>
        <v>0</v>
      </c>
      <c r="I529" s="61">
        <f>IF($B$518='Contribution Structures'!$H$3,'Contribution Structures'!E12,IF($B$518='Contribution Structures'!$H$4,'Contribution Structures'!E35,IF($B$518='Contribution Structures'!$H$5,'Contribution Structures'!E58,IF($B$518='Contribution Structures'!$H$6,'Contribution Structures'!E81,IF($B$518='Contribution Structures'!$H$7,'Contribution Structures'!E104,IF($B$518='Contribution Structures'!$H$8,'Contribution Structures'!E127,IF($B$518='Contribution Structures'!$H$9,'Contribution Structures'!E150)))))))</f>
        <v>0.17</v>
      </c>
      <c r="J529" s="110">
        <f>Input!$D$34</f>
        <v>0</v>
      </c>
      <c r="K529" s="84">
        <f>(I529*HLOOKUP($B$519,Input!$B$31:$E$35, 4, FALSE))+(J529-HLOOKUP($B$519,Input!$B$31:$E$35, 4, FALSE))</f>
        <v>0</v>
      </c>
      <c r="L529" s="61">
        <f>IF($B$518='Contribution Structures'!$H$3,'Contribution Structures'!F12,IF($B$518='Contribution Structures'!$H$4,'Contribution Structures'!F35,IF($B$518='Contribution Structures'!$H$5,'Contribution Structures'!F58,IF($B$518='Contribution Structures'!$H$6,'Contribution Structures'!F81,IF($B$518='Contribution Structures'!$H$7,'Contribution Structures'!F104,IF($B$518='Contribution Structures'!$H$8,'Contribution Structures'!F127,IF($B$518='Contribution Structures'!$H$9,'Contribution Structures'!F150)))))))</f>
        <v>0.14000000000000001</v>
      </c>
      <c r="M529" s="110">
        <f>Input!$D$35</f>
        <v>0</v>
      </c>
      <c r="N529" s="84">
        <f>(L529*HLOOKUP($B$519,Input!$B$31:$E$35, 5, FALSE))+(M529-HLOOKUP($B$519,Input!$B$31:$E$35, 5, FALSE))</f>
        <v>0</v>
      </c>
    </row>
    <row r="530" spans="1:14" s="1" customFormat="1" x14ac:dyDescent="0.25">
      <c r="A530" s="115">
        <v>10</v>
      </c>
      <c r="B530" s="60" t="s">
        <v>38</v>
      </c>
      <c r="C530" s="62">
        <f>IF($B$518 ='Contribution Structures'!$H$3,'Contribution Structures'!C13,IF($B$518='Contribution Structures'!$H$4,'Contribution Structures'!C36,IF($B$518='Contribution Structures'!$H$5,'Contribution Structures'!C59,IF($B$518='Contribution Structures'!$H$6,'Contribution Structures'!C82,IF($B$518='Contribution Structures'!$H$7,'Contribution Structures'!C105,IF($B$518='Contribution Structures'!$H$8,'Contribution Structures'!C128,IF($B$518='Contribution Structures'!$H$9,'Contribution Structures'!C151)))))))</f>
        <v>0.27</v>
      </c>
      <c r="D530" s="108">
        <f>Input!$D$32</f>
        <v>0</v>
      </c>
      <c r="E530" s="84">
        <f>(C530*HLOOKUP($B$519,Input!$B$31:$E$35, 2, FALSE))+(D530-HLOOKUP($B$519,Input!$B$31:$E$35, 2, FALSE))</f>
        <v>0</v>
      </c>
      <c r="F530" s="61">
        <f>IF($B$518='Contribution Structures'!$H$3,'Contribution Structures'!D13,IF($B$518='Contribution Structures'!$H$4,'Contribution Structures'!D36,IF($B$518='Contribution Structures'!$H$5,'Contribution Structures'!D59,IF($B$518='Contribution Structures'!$H$6,'Contribution Structures'!D82,IF($B$518='Contribution Structures'!$H$7,'Contribution Structures'!D105,IF($B$518='Contribution Structures'!$H$8,'Contribution Structures'!D128,IF($B$518='Contribution Structures'!$H$9,'Contribution Structures'!D151)))))))</f>
        <v>0.21</v>
      </c>
      <c r="G530" s="110">
        <f>Input!$D$33</f>
        <v>0</v>
      </c>
      <c r="H530" s="84">
        <f>(F530*HLOOKUP($B$519,Input!$B$31:$E$35, 3, FALSE))+(G530-HLOOKUP($B$519,Input!$B$31:$E$35, 3, FALSE))</f>
        <v>0</v>
      </c>
      <c r="I530" s="61">
        <f>IF($B$518='Contribution Structures'!$H$3,'Contribution Structures'!E13,IF($B$518='Contribution Structures'!$H$4,'Contribution Structures'!E36,IF($B$518='Contribution Structures'!$H$5,'Contribution Structures'!E59,IF($B$518='Contribution Structures'!$H$6,'Contribution Structures'!E82,IF($B$518='Contribution Structures'!$H$7,'Contribution Structures'!E105,IF($B$518='Contribution Structures'!$H$8,'Contribution Structures'!E128,IF($B$518='Contribution Structures'!$H$9,'Contribution Structures'!E151)))))))</f>
        <v>0.21</v>
      </c>
      <c r="J530" s="110">
        <f>Input!$D$34</f>
        <v>0</v>
      </c>
      <c r="K530" s="84">
        <f>(I530*HLOOKUP($B$519,Input!$B$31:$E$35, 4, FALSE))+(J530-HLOOKUP($B$519,Input!$B$31:$E$35, 4, FALSE))</f>
        <v>0</v>
      </c>
      <c r="L530" s="61">
        <f>IF($B$518='Contribution Structures'!$H$3,'Contribution Structures'!F13,IF($B$518='Contribution Structures'!$H$4,'Contribution Structures'!F36,IF($B$518='Contribution Structures'!$H$5,'Contribution Structures'!F59,IF($B$518='Contribution Structures'!$H$6,'Contribution Structures'!F82,IF($B$518='Contribution Structures'!$H$7,'Contribution Structures'!F105,IF($B$518='Contribution Structures'!$H$8,'Contribution Structures'!F128,IF($B$518='Contribution Structures'!$H$9,'Contribution Structures'!F151)))))))</f>
        <v>0.17</v>
      </c>
      <c r="M530" s="110">
        <f>Input!$D$35</f>
        <v>0</v>
      </c>
      <c r="N530" s="84">
        <f>(L530*HLOOKUP($B$519,Input!$B$31:$E$35, 5, FALSE))+(M530-HLOOKUP($B$519,Input!$B$31:$E$35, 5, FALSE))</f>
        <v>0</v>
      </c>
    </row>
    <row r="531" spans="1:14" s="1" customFormat="1" x14ac:dyDescent="0.25">
      <c r="A531" s="115">
        <v>11</v>
      </c>
      <c r="B531" s="60" t="s">
        <v>39</v>
      </c>
      <c r="C531" s="62">
        <f>IF($B$518 ='Contribution Structures'!$H$3,'Contribution Structures'!C14,IF($B$518='Contribution Structures'!$H$4,'Contribution Structures'!C37,IF($B$518='Contribution Structures'!$H$5,'Contribution Structures'!C60,IF($B$518='Contribution Structures'!$H$6,'Contribution Structures'!C83,IF($B$518='Contribution Structures'!$H$7,'Contribution Structures'!C106,IF($B$518='Contribution Structures'!$H$8,'Contribution Structures'!C129,IF($B$518='Contribution Structures'!$H$9,'Contribution Structures'!C152)))))))</f>
        <v>0.28999999999999998</v>
      </c>
      <c r="D531" s="108">
        <f>Input!$D$32</f>
        <v>0</v>
      </c>
      <c r="E531" s="84">
        <f>(C531*HLOOKUP($B$519,Input!$B$31:$E$35, 2, FALSE))+(D531-HLOOKUP($B$519,Input!$B$31:$E$35, 2, FALSE))</f>
        <v>0</v>
      </c>
      <c r="F531" s="61">
        <f>IF($B$518='Contribution Structures'!$H$3,'Contribution Structures'!D14,IF($B$518='Contribution Structures'!$H$4,'Contribution Structures'!D37,IF($B$518='Contribution Structures'!$H$5,'Contribution Structures'!D60,IF($B$518='Contribution Structures'!$H$6,'Contribution Structures'!D83,IF($B$518='Contribution Structures'!$H$7,'Contribution Structures'!D106,IF($B$518='Contribution Structures'!$H$8,'Contribution Structures'!D129,IF($B$518='Contribution Structures'!$H$9,'Contribution Structures'!D152)))))))</f>
        <v>0.23</v>
      </c>
      <c r="G531" s="110">
        <f>Input!$D$33</f>
        <v>0</v>
      </c>
      <c r="H531" s="84">
        <f>(F531*HLOOKUP($B$519,Input!$B$31:$E$35, 3, FALSE))+(G531-HLOOKUP($B$519,Input!$B$31:$E$35, 3, FALSE))</f>
        <v>0</v>
      </c>
      <c r="I531" s="61">
        <f>IF($B$518='Contribution Structures'!$H$3,'Contribution Structures'!E14,IF($B$518='Contribution Structures'!$H$4,'Contribution Structures'!E37,IF($B$518='Contribution Structures'!$H$5,'Contribution Structures'!E60,IF($B$518='Contribution Structures'!$H$6,'Contribution Structures'!E83,IF($B$518='Contribution Structures'!$H$7,'Contribution Structures'!E106,IF($B$518='Contribution Structures'!$H$8,'Contribution Structures'!E129,IF($B$518='Contribution Structures'!$H$9,'Contribution Structures'!E152)))))))</f>
        <v>0.23</v>
      </c>
      <c r="J531" s="110">
        <f>Input!$D$34</f>
        <v>0</v>
      </c>
      <c r="K531" s="84">
        <f>(I531*HLOOKUP($B$519,Input!$B$31:$E$35, 4, FALSE))+(J531-HLOOKUP($B$519,Input!$B$31:$E$35, 4, FALSE))</f>
        <v>0</v>
      </c>
      <c r="L531" s="61">
        <f>IF($B$518='Contribution Structures'!$H$3,'Contribution Structures'!F14,IF($B$518='Contribution Structures'!$H$4,'Contribution Structures'!F37,IF($B$518='Contribution Structures'!$H$5,'Contribution Structures'!F60,IF($B$518='Contribution Structures'!$H$6,'Contribution Structures'!F83,IF($B$518='Contribution Structures'!$H$7,'Contribution Structures'!F106,IF($B$518='Contribution Structures'!$H$8,'Contribution Structures'!F129,IF($B$518='Contribution Structures'!$H$9,'Contribution Structures'!F152)))))))</f>
        <v>0.19</v>
      </c>
      <c r="M531" s="110">
        <f>Input!$D$35</f>
        <v>0</v>
      </c>
      <c r="N531" s="84">
        <f>(L531*HLOOKUP($B$519,Input!$B$31:$E$35, 5, FALSE))+(M531-HLOOKUP($B$519,Input!$B$31:$E$35, 5, FALSE))</f>
        <v>0</v>
      </c>
    </row>
    <row r="532" spans="1:14" s="1" customFormat="1" x14ac:dyDescent="0.25">
      <c r="A532" s="115">
        <v>12</v>
      </c>
      <c r="B532" s="60" t="s">
        <v>40</v>
      </c>
      <c r="C532" s="62">
        <f>IF($B$518 ='Contribution Structures'!$H$3,'Contribution Structures'!C15,IF($B$518='Contribution Structures'!$H$4,'Contribution Structures'!C38,IF($B$518='Contribution Structures'!$H$5,'Contribution Structures'!C61,IF($B$518='Contribution Structures'!$H$6,'Contribution Structures'!C84,IF($B$518='Contribution Structures'!$H$7,'Contribution Structures'!C107,IF($B$518='Contribution Structures'!$H$8,'Contribution Structures'!C130,IF($B$518='Contribution Structures'!$H$9,'Contribution Structures'!C153)))))))</f>
        <v>0.32</v>
      </c>
      <c r="D532" s="108">
        <f>Input!$D$32</f>
        <v>0</v>
      </c>
      <c r="E532" s="84">
        <f>(C532*HLOOKUP($B$519,Input!$B$31:$E$35, 2, FALSE))+(D532-HLOOKUP($B$519,Input!$B$31:$E$35, 2, FALSE))</f>
        <v>0</v>
      </c>
      <c r="F532" s="61">
        <f>IF($B$518='Contribution Structures'!$H$3,'Contribution Structures'!D15,IF($B$518='Contribution Structures'!$H$4,'Contribution Structures'!D38,IF($B$518='Contribution Structures'!$H$5,'Contribution Structures'!D61,IF($B$518='Contribution Structures'!$H$6,'Contribution Structures'!D84,IF($B$518='Contribution Structures'!$H$7,'Contribution Structures'!D107,IF($B$518='Contribution Structures'!$H$8,'Contribution Structures'!D130,IF($B$518='Contribution Structures'!$H$9,'Contribution Structures'!D153)))))))</f>
        <v>0.26</v>
      </c>
      <c r="G532" s="110">
        <f>Input!$D$33</f>
        <v>0</v>
      </c>
      <c r="H532" s="84">
        <f>(F532*HLOOKUP($B$519,Input!$B$31:$E$35, 3, FALSE))+(G532-HLOOKUP($B$519,Input!$B$31:$E$35, 3, FALSE))</f>
        <v>0</v>
      </c>
      <c r="I532" s="61">
        <f>IF($B$518='Contribution Structures'!$H$3,'Contribution Structures'!E15,IF($B$518='Contribution Structures'!$H$4,'Contribution Structures'!E38,IF($B$518='Contribution Structures'!$H$5,'Contribution Structures'!E61,IF($B$518='Contribution Structures'!$H$6,'Contribution Structures'!E84,IF($B$518='Contribution Structures'!$H$7,'Contribution Structures'!E107,IF($B$518='Contribution Structures'!$H$8,'Contribution Structures'!E130,IF($B$518='Contribution Structures'!$H$9,'Contribution Structures'!E153)))))))</f>
        <v>0.26</v>
      </c>
      <c r="J532" s="110">
        <f>Input!$D$34</f>
        <v>0</v>
      </c>
      <c r="K532" s="84">
        <f>(I532*HLOOKUP($B$519,Input!$B$31:$E$35, 4, FALSE))+(J532-HLOOKUP($B$519,Input!$B$31:$E$35, 4, FALSE))</f>
        <v>0</v>
      </c>
      <c r="L532" s="61">
        <f>IF($B$518='Contribution Structures'!$H$3,'Contribution Structures'!F15,IF($B$518='Contribution Structures'!$H$4,'Contribution Structures'!F38,IF($B$518='Contribution Structures'!$H$5,'Contribution Structures'!F61,IF($B$518='Contribution Structures'!$H$6,'Contribution Structures'!F84,IF($B$518='Contribution Structures'!$H$7,'Contribution Structures'!F107,IF($B$518='Contribution Structures'!$H$8,'Contribution Structures'!F130,IF($B$518='Contribution Structures'!$H$9,'Contribution Structures'!F153)))))))</f>
        <v>0.22</v>
      </c>
      <c r="M532" s="110">
        <f>Input!$D$35</f>
        <v>0</v>
      </c>
      <c r="N532" s="84">
        <f>(L532*HLOOKUP($B$519,Input!$B$31:$E$35, 5, FALSE))+(M532-HLOOKUP($B$519,Input!$B$31:$E$35, 5, FALSE))</f>
        <v>0</v>
      </c>
    </row>
    <row r="533" spans="1:14" s="1" customFormat="1" x14ac:dyDescent="0.25">
      <c r="A533" s="115">
        <v>13</v>
      </c>
      <c r="B533" s="60" t="s">
        <v>41</v>
      </c>
      <c r="C533" s="62">
        <f>IF($B$518 ='Contribution Structures'!$H$3,'Contribution Structures'!C16,IF($B$518='Contribution Structures'!$H$4,'Contribution Structures'!C39,IF($B$518='Contribution Structures'!$H$5,'Contribution Structures'!C62,IF($B$518='Contribution Structures'!$H$6,'Contribution Structures'!C85,IF($B$518='Contribution Structures'!$H$7,'Contribution Structures'!C108,IF($B$518='Contribution Structures'!$H$8,'Contribution Structures'!C131,IF($B$518='Contribution Structures'!$H$9,'Contribution Structures'!C154)))))))</f>
        <v>0.33</v>
      </c>
      <c r="D533" s="108">
        <f>Input!$D$32</f>
        <v>0</v>
      </c>
      <c r="E533" s="84">
        <f>(C533*HLOOKUP($B$519,Input!$B$31:$E$35, 2, FALSE))+(D533-HLOOKUP($B$519,Input!$B$31:$E$35, 2, FALSE))</f>
        <v>0</v>
      </c>
      <c r="F533" s="61">
        <f>IF($B$518='Contribution Structures'!$H$3,'Contribution Structures'!D16,IF($B$518='Contribution Structures'!$H$4,'Contribution Structures'!D39,IF($B$518='Contribution Structures'!$H$5,'Contribution Structures'!D62,IF($B$518='Contribution Structures'!$H$6,'Contribution Structures'!D85,IF($B$518='Contribution Structures'!$H$7,'Contribution Structures'!D108,IF($B$518='Contribution Structures'!$H$8,'Contribution Structures'!D131,IF($B$518='Contribution Structures'!$H$9,'Contribution Structures'!D154)))))))</f>
        <v>0.27</v>
      </c>
      <c r="G533" s="110">
        <f>Input!$D$33</f>
        <v>0</v>
      </c>
      <c r="H533" s="84">
        <f>(F533*HLOOKUP($B$519,Input!$B$31:$E$35, 3, FALSE))+(G533-HLOOKUP($B$519,Input!$B$31:$E$35, 3, FALSE))</f>
        <v>0</v>
      </c>
      <c r="I533" s="61">
        <f>IF($B$518='Contribution Structures'!$H$3,'Contribution Structures'!E16,IF($B$518='Contribution Structures'!$H$4,'Contribution Structures'!E39,IF($B$518='Contribution Structures'!$H$5,'Contribution Structures'!E62,IF($B$518='Contribution Structures'!$H$6,'Contribution Structures'!E85,IF($B$518='Contribution Structures'!$H$7,'Contribution Structures'!E108,IF($B$518='Contribution Structures'!$H$8,'Contribution Structures'!E131,IF($B$518='Contribution Structures'!$H$9,'Contribution Structures'!E154)))))))</f>
        <v>0.27</v>
      </c>
      <c r="J533" s="110">
        <f>Input!$D$34</f>
        <v>0</v>
      </c>
      <c r="K533" s="84">
        <f>(I533*HLOOKUP($B$519,Input!$B$31:$E$35, 4, FALSE))+(J533-HLOOKUP($B$519,Input!$B$31:$E$35, 4, FALSE))</f>
        <v>0</v>
      </c>
      <c r="L533" s="61">
        <f>IF($B$518='Contribution Structures'!$H$3,'Contribution Structures'!F16,IF($B$518='Contribution Structures'!$H$4,'Contribution Structures'!F39,IF($B$518='Contribution Structures'!$H$5,'Contribution Structures'!F62,IF($B$518='Contribution Structures'!$H$6,'Contribution Structures'!F85,IF($B$518='Contribution Structures'!$H$7,'Contribution Structures'!F108,IF($B$518='Contribution Structures'!$H$8,'Contribution Structures'!F131,IF($B$518='Contribution Structures'!$H$9,'Contribution Structures'!F154)))))))</f>
        <v>0.23</v>
      </c>
      <c r="M533" s="110">
        <f>Input!$D$35</f>
        <v>0</v>
      </c>
      <c r="N533" s="84">
        <f>(L533*HLOOKUP($B$519,Input!$B$31:$E$35, 5, FALSE))+(M533-HLOOKUP($B$519,Input!$B$31:$E$35, 5, FALSE))</f>
        <v>0</v>
      </c>
    </row>
    <row r="534" spans="1:14" s="1" customFormat="1" x14ac:dyDescent="0.25">
      <c r="A534" s="115">
        <v>14</v>
      </c>
      <c r="B534" s="60" t="s">
        <v>42</v>
      </c>
      <c r="C534" s="62">
        <f>IF($B$518 ='Contribution Structures'!$H$3,'Contribution Structures'!C17,IF($B$518='Contribution Structures'!$H$4,'Contribution Structures'!C40,IF($B$518='Contribution Structures'!$H$5,'Contribution Structures'!C63,IF($B$518='Contribution Structures'!$H$6,'Contribution Structures'!C86,IF($B$518='Contribution Structures'!$H$7,'Contribution Structures'!C109,IF($B$518='Contribution Structures'!$H$8,'Contribution Structures'!C132,IF($B$518='Contribution Structures'!$H$9,'Contribution Structures'!C155)))))))</f>
        <v>0.34</v>
      </c>
      <c r="D534" s="108">
        <f>Input!$D$32</f>
        <v>0</v>
      </c>
      <c r="E534" s="84">
        <f>(C534*HLOOKUP($B$519,Input!$B$31:$E$35, 2, FALSE))+(D534-HLOOKUP($B$519,Input!$B$31:$E$35, 2, FALSE))</f>
        <v>0</v>
      </c>
      <c r="F534" s="61">
        <f>IF($B$518='Contribution Structures'!$H$3,'Contribution Structures'!D17,IF($B$518='Contribution Structures'!$H$4,'Contribution Structures'!D40,IF($B$518='Contribution Structures'!$H$5,'Contribution Structures'!D63,IF($B$518='Contribution Structures'!$H$6,'Contribution Structures'!D86,IF($B$518='Contribution Structures'!$H$7,'Contribution Structures'!D109,IF($B$518='Contribution Structures'!$H$8,'Contribution Structures'!D132,IF($B$518='Contribution Structures'!$H$9,'Contribution Structures'!D155)))))))</f>
        <v>0.28000000000000003</v>
      </c>
      <c r="G534" s="110">
        <f>Input!$D$33</f>
        <v>0</v>
      </c>
      <c r="H534" s="84">
        <f>(F534*HLOOKUP($B$519,Input!$B$31:$E$35, 3, FALSE))+(G534-HLOOKUP($B$519,Input!$B$31:$E$35, 3, FALSE))</f>
        <v>0</v>
      </c>
      <c r="I534" s="61">
        <f>IF($B$518='Contribution Structures'!$H$3,'Contribution Structures'!E17,IF($B$518='Contribution Structures'!$H$4,'Contribution Structures'!E40,IF($B$518='Contribution Structures'!$H$5,'Contribution Structures'!E63,IF($B$518='Contribution Structures'!$H$6,'Contribution Structures'!E86,IF($B$518='Contribution Structures'!$H$7,'Contribution Structures'!E109,IF($B$518='Contribution Structures'!$H$8,'Contribution Structures'!E132,IF($B$518='Contribution Structures'!$H$9,'Contribution Structures'!E155)))))))</f>
        <v>0.28000000000000003</v>
      </c>
      <c r="J534" s="110">
        <f>Input!$D$34</f>
        <v>0</v>
      </c>
      <c r="K534" s="84">
        <f>(I534*HLOOKUP($B$519,Input!$B$31:$E$35, 4, FALSE))+(J534-HLOOKUP($B$519,Input!$B$31:$E$35, 4, FALSE))</f>
        <v>0</v>
      </c>
      <c r="L534" s="61">
        <f>IF($B$518='Contribution Structures'!$H$3,'Contribution Structures'!F17,IF($B$518='Contribution Structures'!$H$4,'Contribution Structures'!F40,IF($B$518='Contribution Structures'!$H$5,'Contribution Structures'!F63,IF($B$518='Contribution Structures'!$H$6,'Contribution Structures'!F86,IF($B$518='Contribution Structures'!$H$7,'Contribution Structures'!F109,IF($B$518='Contribution Structures'!$H$8,'Contribution Structures'!F132,IF($B$518='Contribution Structures'!$H$9,'Contribution Structures'!F155)))))))</f>
        <v>0.24</v>
      </c>
      <c r="M534" s="110">
        <f>Input!$D$35</f>
        <v>0</v>
      </c>
      <c r="N534" s="84">
        <f>(L534*HLOOKUP($B$519,Input!$B$31:$E$35, 5, FALSE))+(M534-HLOOKUP($B$519,Input!$B$31:$E$35, 5, FALSE))</f>
        <v>0</v>
      </c>
    </row>
    <row r="535" spans="1:14" s="1" customFormat="1" x14ac:dyDescent="0.25">
      <c r="A535" s="115">
        <v>15</v>
      </c>
      <c r="B535" s="60" t="s">
        <v>43</v>
      </c>
      <c r="C535" s="62">
        <f>IF($B$518 ='Contribution Structures'!$H$3,'Contribution Structures'!C18,IF($B$518='Contribution Structures'!$H$4,'Contribution Structures'!C41,IF($B$518='Contribution Structures'!$H$5,'Contribution Structures'!C64,IF($B$518='Contribution Structures'!$H$6,'Contribution Structures'!C87,IF($B$518='Contribution Structures'!$H$7,'Contribution Structures'!C110,IF($B$518='Contribution Structures'!$H$8,'Contribution Structures'!C133,IF($B$518='Contribution Structures'!$H$9,'Contribution Structures'!C156)))))))</f>
        <v>0.34</v>
      </c>
      <c r="D535" s="108">
        <f>Input!$D$32</f>
        <v>0</v>
      </c>
      <c r="E535" s="84">
        <f>(C535*HLOOKUP($B$519,Input!$B$31:$E$35, 2, FALSE))+(D535-HLOOKUP($B$519,Input!$B$31:$E$35, 2, FALSE))</f>
        <v>0</v>
      </c>
      <c r="F535" s="61">
        <f>IF($B$518='Contribution Structures'!$H$3,'Contribution Structures'!D18,IF($B$518='Contribution Structures'!$H$4,'Contribution Structures'!D41,IF($B$518='Contribution Structures'!$H$5,'Contribution Structures'!D64,IF($B$518='Contribution Structures'!$H$6,'Contribution Structures'!D87,IF($B$518='Contribution Structures'!$H$7,'Contribution Structures'!D110,IF($B$518='Contribution Structures'!$H$8,'Contribution Structures'!D133,IF($B$518='Contribution Structures'!$H$9,'Contribution Structures'!D156)))))))</f>
        <v>0.3</v>
      </c>
      <c r="G535" s="110">
        <f>Input!$D$33</f>
        <v>0</v>
      </c>
      <c r="H535" s="84">
        <f>(F535*HLOOKUP($B$519,Input!$B$31:$E$35, 3, FALSE))+(G535-HLOOKUP($B$519,Input!$B$31:$E$35, 3, FALSE))</f>
        <v>0</v>
      </c>
      <c r="I535" s="61">
        <f>IF($B$518='Contribution Structures'!$H$3,'Contribution Structures'!E18,IF($B$518='Contribution Structures'!$H$4,'Contribution Structures'!E41,IF($B$518='Contribution Structures'!$H$5,'Contribution Structures'!E64,IF($B$518='Contribution Structures'!$H$6,'Contribution Structures'!E87,IF($B$518='Contribution Structures'!$H$7,'Contribution Structures'!E110,IF($B$518='Contribution Structures'!$H$8,'Contribution Structures'!E133,IF($B$518='Contribution Structures'!$H$9,'Contribution Structures'!E156)))))))</f>
        <v>0.3</v>
      </c>
      <c r="J535" s="110">
        <f>Input!$D$34</f>
        <v>0</v>
      </c>
      <c r="K535" s="84">
        <f>(I535*HLOOKUP($B$519,Input!$B$31:$E$35, 4, FALSE))+(J535-HLOOKUP($B$519,Input!$B$31:$E$35, 4, FALSE))</f>
        <v>0</v>
      </c>
      <c r="L535" s="61">
        <f>IF($B$518='Contribution Structures'!$H$3,'Contribution Structures'!F18,IF($B$518='Contribution Structures'!$H$4,'Contribution Structures'!F41,IF($B$518='Contribution Structures'!$H$5,'Contribution Structures'!F64,IF($B$518='Contribution Structures'!$H$6,'Contribution Structures'!F87,IF($B$518='Contribution Structures'!$H$7,'Contribution Structures'!F110,IF($B$518='Contribution Structures'!$H$8,'Contribution Structures'!F133,IF($B$518='Contribution Structures'!$H$9,'Contribution Structures'!F156)))))))</f>
        <v>0.26</v>
      </c>
      <c r="M535" s="110">
        <f>Input!$D$35</f>
        <v>0</v>
      </c>
      <c r="N535" s="84">
        <f>(L535*HLOOKUP($B$519,Input!$B$31:$E$35, 5, FALSE))+(M535-HLOOKUP($B$519,Input!$B$31:$E$35, 5, FALSE))</f>
        <v>0</v>
      </c>
    </row>
    <row r="536" spans="1:14" s="1" customFormat="1" x14ac:dyDescent="0.25">
      <c r="A536" s="115">
        <v>16</v>
      </c>
      <c r="B536" s="62" t="s">
        <v>44</v>
      </c>
      <c r="C536" s="62">
        <f>IF($B$518 ='Contribution Structures'!$H$3,'Contribution Structures'!C19,IF($B$518='Contribution Structures'!$H$4,'Contribution Structures'!C42,IF($B$518='Contribution Structures'!$H$5,'Contribution Structures'!C65,IF($B$518='Contribution Structures'!$H$6,'Contribution Structures'!C88,IF($B$518='Contribution Structures'!$H$7,'Contribution Structures'!C111,IF($B$518='Contribution Structures'!$H$8,'Contribution Structures'!C134,IF($B$518='Contribution Structures'!$H$9,'Contribution Structures'!C157)))))))</f>
        <v>0.34</v>
      </c>
      <c r="D536" s="108">
        <f>Input!$D$32</f>
        <v>0</v>
      </c>
      <c r="E536" s="84">
        <f>(C536*HLOOKUP($B$519,Input!$B$31:$E$35, 2, FALSE))+(D536-HLOOKUP($B$519,Input!$B$31:$E$35, 2, FALSE))</f>
        <v>0</v>
      </c>
      <c r="F536" s="61">
        <f>IF($B$518='Contribution Structures'!$H$3,'Contribution Structures'!D19,IF($B$518='Contribution Structures'!$H$4,'Contribution Structures'!D42,IF($B$518='Contribution Structures'!$H$5,'Contribution Structures'!D65,IF($B$518='Contribution Structures'!$H$6,'Contribution Structures'!D88,IF($B$518='Contribution Structures'!$H$7,'Contribution Structures'!D111,IF($B$518='Contribution Structures'!$H$8,'Contribution Structures'!D134,IF($B$518='Contribution Structures'!$H$9,'Contribution Structures'!D157)))))))</f>
        <v>0.3</v>
      </c>
      <c r="G536" s="110">
        <f>Input!$D$33</f>
        <v>0</v>
      </c>
      <c r="H536" s="84">
        <f>(F536*HLOOKUP($B$519,Input!$B$31:$E$35, 3, FALSE))+(G536-HLOOKUP($B$519,Input!$B$31:$E$35, 3, FALSE))</f>
        <v>0</v>
      </c>
      <c r="I536" s="61">
        <f>IF($B$518='Contribution Structures'!$H$3,'Contribution Structures'!E19,IF($B$518='Contribution Structures'!$H$4,'Contribution Structures'!E42,IF($B$518='Contribution Structures'!$H$5,'Contribution Structures'!E65,IF($B$518='Contribution Structures'!$H$6,'Contribution Structures'!E88,IF($B$518='Contribution Structures'!$H$7,'Contribution Structures'!E111,IF($B$518='Contribution Structures'!$H$8,'Contribution Structures'!E134,IF($B$518='Contribution Structures'!$H$9,'Contribution Structures'!E157)))))))</f>
        <v>0.3</v>
      </c>
      <c r="J536" s="110">
        <f>Input!$D$34</f>
        <v>0</v>
      </c>
      <c r="K536" s="84">
        <f>(I536*HLOOKUP($B$519,Input!$B$31:$E$35, 4, FALSE))+(J536-HLOOKUP($B$519,Input!$B$31:$E$35, 4, FALSE))</f>
        <v>0</v>
      </c>
      <c r="L536" s="61">
        <f>IF($B$518='Contribution Structures'!$H$3,'Contribution Structures'!F19,IF($B$518='Contribution Structures'!$H$4,'Contribution Structures'!F42,IF($B$518='Contribution Structures'!$H$5,'Contribution Structures'!F65,IF($B$518='Contribution Structures'!$H$6,'Contribution Structures'!F88,IF($B$518='Contribution Structures'!$H$7,'Contribution Structures'!F111,IF($B$518='Contribution Structures'!$H$8,'Contribution Structures'!F134,IF($B$518='Contribution Structures'!$H$9,'Contribution Structures'!F157)))))))</f>
        <v>0.28000000000000003</v>
      </c>
      <c r="M536" s="110">
        <f>Input!$D$35</f>
        <v>0</v>
      </c>
      <c r="N536" s="84">
        <f>(L536*HLOOKUP($B$519,Input!$B$31:$E$35, 5, FALSE))+(M536-HLOOKUP($B$519,Input!$B$31:$E$35, 5, FALSE))</f>
        <v>0</v>
      </c>
    </row>
    <row r="537" spans="1:14" s="1" customFormat="1" x14ac:dyDescent="0.25">
      <c r="A537" s="115">
        <v>17</v>
      </c>
      <c r="B537" s="60" t="s">
        <v>45</v>
      </c>
      <c r="C537" s="62">
        <f>IF($B$518 ='Contribution Structures'!$H$3,'Contribution Structures'!C20,IF($B$518='Contribution Structures'!$H$4,'Contribution Structures'!C43,IF($B$518='Contribution Structures'!$H$5,'Contribution Structures'!C66,IF($B$518='Contribution Structures'!$H$6,'Contribution Structures'!C89,IF($B$518='Contribution Structures'!$H$7,'Contribution Structures'!C112,IF($B$518='Contribution Structures'!$H$8,'Contribution Structures'!C135,IF($B$518='Contribution Structures'!$H$9,'Contribution Structures'!C158)))))))</f>
        <v>0.35</v>
      </c>
      <c r="D537" s="108">
        <f>Input!$D$32</f>
        <v>0</v>
      </c>
      <c r="E537" s="84">
        <f>(C537*HLOOKUP($B$519,Input!$B$31:$E$35, 2, FALSE))+(D537-HLOOKUP($B$519,Input!$B$31:$E$35, 2, FALSE))</f>
        <v>0</v>
      </c>
      <c r="F537" s="61">
        <f>IF($B$518='Contribution Structures'!$H$3,'Contribution Structures'!D20,IF($B$518='Contribution Structures'!$H$4,'Contribution Structures'!D43,IF($B$518='Contribution Structures'!$H$5,'Contribution Structures'!D66,IF($B$518='Contribution Structures'!$H$6,'Contribution Structures'!D89,IF($B$518='Contribution Structures'!$H$7,'Contribution Structures'!D112,IF($B$518='Contribution Structures'!$H$8,'Contribution Structures'!D135,IF($B$518='Contribution Structures'!$H$9,'Contribution Structures'!D158)))))))</f>
        <v>0.3</v>
      </c>
      <c r="G537" s="110">
        <f>Input!$D$33</f>
        <v>0</v>
      </c>
      <c r="H537" s="84">
        <f>(F537*HLOOKUP($B$519,Input!$B$31:$E$35, 3, FALSE))+(G537-HLOOKUP($B$519,Input!$B$31:$E$35, 3, FALSE))</f>
        <v>0</v>
      </c>
      <c r="I537" s="61">
        <f>IF($B$518='Contribution Structures'!$H$3,'Contribution Structures'!E20,IF($B$518='Contribution Structures'!$H$4,'Contribution Structures'!E43,IF($B$518='Contribution Structures'!$H$5,'Contribution Structures'!E66,IF($B$518='Contribution Structures'!$H$6,'Contribution Structures'!E89,IF($B$518='Contribution Structures'!$H$7,'Contribution Structures'!E112,IF($B$518='Contribution Structures'!$H$8,'Contribution Structures'!E135,IF($B$518='Contribution Structures'!$H$9,'Contribution Structures'!E158)))))))</f>
        <v>0.3</v>
      </c>
      <c r="J537" s="110">
        <f>Input!$D$34</f>
        <v>0</v>
      </c>
      <c r="K537" s="84">
        <f>(I537*HLOOKUP($B$519,Input!$B$31:$E$35, 4, FALSE))+(J537-HLOOKUP($B$519,Input!$B$31:$E$35, 4, FALSE))</f>
        <v>0</v>
      </c>
      <c r="L537" s="61">
        <f>IF($B$518='Contribution Structures'!$H$3,'Contribution Structures'!F20,IF($B$518='Contribution Structures'!$H$4,'Contribution Structures'!F43,IF($B$518='Contribution Structures'!$H$5,'Contribution Structures'!F66,IF($B$518='Contribution Structures'!$H$6,'Contribution Structures'!F89,IF($B$518='Contribution Structures'!$H$7,'Contribution Structures'!F112,IF($B$518='Contribution Structures'!$H$8,'Contribution Structures'!F135,IF($B$518='Contribution Structures'!$H$9,'Contribution Structures'!F158)))))))</f>
        <v>0.28999999999999998</v>
      </c>
      <c r="M537" s="110">
        <f>Input!$D$35</f>
        <v>0</v>
      </c>
      <c r="N537" s="84">
        <f>(L537*HLOOKUP($B$519,Input!$B$31:$E$35, 5, FALSE))+(M537-HLOOKUP($B$519,Input!$B$31:$E$35, 5, FALSE))</f>
        <v>0</v>
      </c>
    </row>
    <row r="538" spans="1:14" s="1" customFormat="1" x14ac:dyDescent="0.25">
      <c r="A538" s="115">
        <v>18</v>
      </c>
      <c r="B538" s="60" t="s">
        <v>46</v>
      </c>
      <c r="C538" s="62">
        <f>IF($B$518 ='Contribution Structures'!$H$3,'Contribution Structures'!C21,IF($B$518='Contribution Structures'!$H$4,'Contribution Structures'!C44,IF($B$518='Contribution Structures'!$H$5,'Contribution Structures'!C67,IF($B$518='Contribution Structures'!$H$6,'Contribution Structures'!C90,IF($B$518='Contribution Structures'!$H$7,'Contribution Structures'!C113,IF($B$518='Contribution Structures'!$H$8,'Contribution Structures'!C136,IF($B$518='Contribution Structures'!$H$9,'Contribution Structures'!C159)))))))</f>
        <v>0.35</v>
      </c>
      <c r="D538" s="108">
        <f>Input!$D$32</f>
        <v>0</v>
      </c>
      <c r="E538" s="84">
        <f>(C538*HLOOKUP($B$519,Input!$B$31:$E$35, 2, FALSE))+(D538-HLOOKUP($B$519,Input!$B$31:$E$35, 2, FALSE))</f>
        <v>0</v>
      </c>
      <c r="F538" s="61">
        <f>IF($B$518='Contribution Structures'!$H$3,'Contribution Structures'!D21,IF($B$518='Contribution Structures'!$H$4,'Contribution Structures'!D44,IF($B$518='Contribution Structures'!$H$5,'Contribution Structures'!D67,IF($B$518='Contribution Structures'!$H$6,'Contribution Structures'!D90,IF($B$518='Contribution Structures'!$H$7,'Contribution Structures'!D113,IF($B$518='Contribution Structures'!$H$8,'Contribution Structures'!D136,IF($B$518='Contribution Structures'!$H$9,'Contribution Structures'!D159)))))))</f>
        <v>0.35</v>
      </c>
      <c r="G538" s="110">
        <f>Input!$D$33</f>
        <v>0</v>
      </c>
      <c r="H538" s="84">
        <f>(F538*HLOOKUP($B$519,Input!$B$31:$E$35, 3, FALSE))+(G538-HLOOKUP($B$519,Input!$B$31:$E$35, 3, FALSE))</f>
        <v>0</v>
      </c>
      <c r="I538" s="61">
        <f>IF($B$518='Contribution Structures'!$H$3,'Contribution Structures'!E21,IF($B$518='Contribution Structures'!$H$4,'Contribution Structures'!E44,IF($B$518='Contribution Structures'!$H$5,'Contribution Structures'!E67,IF($B$518='Contribution Structures'!$H$6,'Contribution Structures'!E90,IF($B$518='Contribution Structures'!$H$7,'Contribution Structures'!E113,IF($B$518='Contribution Structures'!$H$8,'Contribution Structures'!E136,IF($B$518='Contribution Structures'!$H$9,'Contribution Structures'!E159)))))))</f>
        <v>0.35</v>
      </c>
      <c r="J538" s="110">
        <f>Input!$D$34</f>
        <v>0</v>
      </c>
      <c r="K538" s="84">
        <f>(I538*HLOOKUP($B$519,Input!$B$31:$E$35, 4, FALSE))+(J538-HLOOKUP($B$519,Input!$B$31:$E$35, 4, FALSE))</f>
        <v>0</v>
      </c>
      <c r="L538" s="61">
        <f>IF($B$518='Contribution Structures'!$H$3,'Contribution Structures'!F21,IF($B$518='Contribution Structures'!$H$4,'Contribution Structures'!F44,IF($B$518='Contribution Structures'!$H$5,'Contribution Structures'!F67,IF($B$518='Contribution Structures'!$H$6,'Contribution Structures'!F90,IF($B$518='Contribution Structures'!$H$7,'Contribution Structures'!F113,IF($B$518='Contribution Structures'!$H$8,'Contribution Structures'!F136,IF($B$518='Contribution Structures'!$H$9,'Contribution Structures'!F159)))))))</f>
        <v>0.32</v>
      </c>
      <c r="M538" s="110">
        <f>Input!$D$35</f>
        <v>0</v>
      </c>
      <c r="N538" s="84">
        <f>(L538*HLOOKUP($B$519,Input!$B$31:$E$35, 5, FALSE))+(M538-HLOOKUP($B$519,Input!$B$31:$E$35, 5, FALSE))</f>
        <v>0</v>
      </c>
    </row>
    <row r="539" spans="1:14" s="1" customFormat="1" x14ac:dyDescent="0.25">
      <c r="A539" s="115">
        <v>19</v>
      </c>
      <c r="B539" s="60" t="s">
        <v>47</v>
      </c>
      <c r="C539" s="62">
        <f>IF($B$518 ='Contribution Structures'!$H$3,'Contribution Structures'!C22,IF($B$518='Contribution Structures'!$H$4,'Contribution Structures'!C45,IF($B$518='Contribution Structures'!$H$5,'Contribution Structures'!C68,IF($B$518='Contribution Structures'!$H$6,'Contribution Structures'!C91,IF($B$518='Contribution Structures'!$H$7,'Contribution Structures'!C114,IF($B$518='Contribution Structures'!$H$8,'Contribution Structures'!C137,IF($B$518='Contribution Structures'!$H$9,'Contribution Structures'!C160)))))))</f>
        <v>0.35</v>
      </c>
      <c r="D539" s="108">
        <f>Input!$D$32</f>
        <v>0</v>
      </c>
      <c r="E539" s="84">
        <f>(C539*HLOOKUP($B$519,Input!$B$31:$E$35, 2, FALSE))+(D539-HLOOKUP($B$519,Input!$B$31:$E$35, 2, FALSE))</f>
        <v>0</v>
      </c>
      <c r="F539" s="61">
        <f>IF($B$518='Contribution Structures'!$H$3,'Contribution Structures'!D22,IF($B$518='Contribution Structures'!$H$4,'Contribution Structures'!D45,IF($B$518='Contribution Structures'!$H$5,'Contribution Structures'!D68,IF($B$518='Contribution Structures'!$H$6,'Contribution Structures'!D91,IF($B$518='Contribution Structures'!$H$7,'Contribution Structures'!D114,IF($B$518='Contribution Structures'!$H$8,'Contribution Structures'!D137,IF($B$518='Contribution Structures'!$H$9,'Contribution Structures'!D160)))))))</f>
        <v>0.35</v>
      </c>
      <c r="G539" s="110">
        <f>Input!$D$33</f>
        <v>0</v>
      </c>
      <c r="H539" s="84">
        <f>(F539*HLOOKUP($B$519,Input!$B$31:$E$35, 3, FALSE))+(G539-HLOOKUP($B$519,Input!$B$31:$E$35, 3, FALSE))</f>
        <v>0</v>
      </c>
      <c r="I539" s="61">
        <f>IF($B$518='Contribution Structures'!$H$3,'Contribution Structures'!E22,IF($B$518='Contribution Structures'!$H$4,'Contribution Structures'!E45,IF($B$518='Contribution Structures'!$H$5,'Contribution Structures'!E68,IF($B$518='Contribution Structures'!$H$6,'Contribution Structures'!E91,IF($B$518='Contribution Structures'!$H$7,'Contribution Structures'!E114,IF($B$518='Contribution Structures'!$H$8,'Contribution Structures'!E137,IF($B$518='Contribution Structures'!$H$9,'Contribution Structures'!E160)))))))</f>
        <v>0.35</v>
      </c>
      <c r="J539" s="110">
        <f>Input!$D$34</f>
        <v>0</v>
      </c>
      <c r="K539" s="84">
        <f>(I539*HLOOKUP($B$519,Input!$B$31:$E$35, 4, FALSE))+(J539-HLOOKUP($B$519,Input!$B$31:$E$35, 4, FALSE))</f>
        <v>0</v>
      </c>
      <c r="L539" s="61">
        <f>IF($B$518='Contribution Structures'!$H$3,'Contribution Structures'!F22,IF($B$518='Contribution Structures'!$H$4,'Contribution Structures'!F45,IF($B$518='Contribution Structures'!$H$5,'Contribution Structures'!F68,IF($B$518='Contribution Structures'!$H$6,'Contribution Structures'!F91,IF($B$518='Contribution Structures'!$H$7,'Contribution Structures'!F114,IF($B$518='Contribution Structures'!$H$8,'Contribution Structures'!F137,IF($B$518='Contribution Structures'!$H$9,'Contribution Structures'!F160)))))))</f>
        <v>0.32</v>
      </c>
      <c r="M539" s="110">
        <f>Input!$D$35</f>
        <v>0</v>
      </c>
      <c r="N539" s="84">
        <f>(L539*HLOOKUP($B$519,Input!$B$31:$E$35, 5, FALSE))+(M539-HLOOKUP($B$519,Input!$B$31:$E$35, 5, FALSE))</f>
        <v>0</v>
      </c>
    </row>
    <row r="540" spans="1:14" s="1" customFormat="1" ht="15.75" thickBot="1" x14ac:dyDescent="0.3">
      <c r="A540" s="115">
        <v>20</v>
      </c>
      <c r="B540" s="63" t="s">
        <v>48</v>
      </c>
      <c r="C540" s="65">
        <f>IF($B$518 ='Contribution Structures'!$H$3,'Contribution Structures'!C23,IF($B$518='Contribution Structures'!$H$4,'Contribution Structures'!C46,IF($B$518='Contribution Structures'!$H$5,'Contribution Structures'!C69,IF($B$518='Contribution Structures'!$H$6,'Contribution Structures'!C92,IF($B$518='Contribution Structures'!$H$7,'Contribution Structures'!C115,IF($B$518='Contribution Structures'!$H$8,'Contribution Structures'!C138,IF($B$518='Contribution Structures'!$H$9,'Contribution Structures'!C161)))))))</f>
        <v>0.35</v>
      </c>
      <c r="D540" s="111">
        <f>Input!$D$32</f>
        <v>0</v>
      </c>
      <c r="E540" s="89">
        <f>(C540*HLOOKUP($B$519,Input!$B$31:$E$35, 2, FALSE))+(D540-HLOOKUP($B$519,Input!$B$31:$E$35, 2, FALSE))</f>
        <v>0</v>
      </c>
      <c r="F540" s="64">
        <f>IF($B$518='Contribution Structures'!$H$3,'Contribution Structures'!D23,IF($B$518='Contribution Structures'!$H$4,'Contribution Structures'!D46,IF($B$518='Contribution Structures'!$H$5,'Contribution Structures'!D69,IF($B$518='Contribution Structures'!$H$6,'Contribution Structures'!D92,IF($B$518='Contribution Structures'!$H$7,'Contribution Structures'!D115,IF($B$518='Contribution Structures'!$H$8,'Contribution Structures'!D138,IF($B$518='Contribution Structures'!$H$9,'Contribution Structures'!D161)))))))</f>
        <v>0.35</v>
      </c>
      <c r="G540" s="113">
        <f>Input!$D$33</f>
        <v>0</v>
      </c>
      <c r="H540" s="89">
        <f>(F540*HLOOKUP($B$519,Input!$B$31:$E$35, 3, FALSE))+(G540-HLOOKUP($B$519,Input!$B$31:$E$35, 3, FALSE))</f>
        <v>0</v>
      </c>
      <c r="I540" s="64">
        <f>IF($B$518='Contribution Structures'!$H$3,'Contribution Structures'!E23,IF($B$518='Contribution Structures'!$H$4,'Contribution Structures'!E46,IF($B$518='Contribution Structures'!$H$5,'Contribution Structures'!E69,IF($B$518='Contribution Structures'!$H$6,'Contribution Structures'!E92,IF($B$518='Contribution Structures'!$H$7,'Contribution Structures'!E115,IF($B$518='Contribution Structures'!$H$8,'Contribution Structures'!E138,IF($B$518='Contribution Structures'!$H$9,'Contribution Structures'!E161)))))))</f>
        <v>0.35</v>
      </c>
      <c r="J540" s="113">
        <f>Input!$D$34</f>
        <v>0</v>
      </c>
      <c r="K540" s="89">
        <f>(I540*HLOOKUP($B$519,Input!$B$31:$E$35, 4, FALSE))+(J540-HLOOKUP($B$519,Input!$B$31:$E$35, 4, FALSE))</f>
        <v>0</v>
      </c>
      <c r="L540" s="64">
        <f>IF($B$518='Contribution Structures'!$H$3,'Contribution Structures'!F23,IF($B$518='Contribution Structures'!$H$4,'Contribution Structures'!F46,IF($B$518='Contribution Structures'!$H$5,'Contribution Structures'!F69,IF($B$518='Contribution Structures'!$H$6,'Contribution Structures'!F92,IF($B$518='Contribution Structures'!$H$7,'Contribution Structures'!F115,IF($B$518='Contribution Structures'!$H$8,'Contribution Structures'!F138,IF($B$518='Contribution Structures'!$H$9,'Contribution Structures'!F161)))))))</f>
        <v>0.35</v>
      </c>
      <c r="M540" s="113">
        <f>Input!$D$35</f>
        <v>0</v>
      </c>
      <c r="N540" s="89">
        <f>(L540*HLOOKUP($B$519,Input!$B$31:$E$35, 5, FALSE))+(M540-HLOOKUP($B$519,Input!$B$31:$E$35, 5, FALSE))</f>
        <v>0</v>
      </c>
    </row>
    <row r="541" spans="1:14" s="1" customFormat="1" ht="15.75" thickBot="1" x14ac:dyDescent="0.3">
      <c r="A541" s="114"/>
    </row>
    <row r="542" spans="1:14" s="1" customFormat="1" ht="22.5" customHeight="1" thickBot="1" x14ac:dyDescent="0.3">
      <c r="A542" s="125" t="s">
        <v>4</v>
      </c>
      <c r="B542" s="101" t="str">
        <f>Input!E31</f>
        <v>Dental 4</v>
      </c>
    </row>
    <row r="543" spans="1:14" s="1" customFormat="1" ht="26.1" customHeight="1" thickBot="1" x14ac:dyDescent="0.3">
      <c r="A543" s="126" t="s">
        <v>80</v>
      </c>
      <c r="B543" s="116" t="s">
        <v>77</v>
      </c>
    </row>
    <row r="544" spans="1:14" s="1" customFormat="1" ht="29.45" customHeight="1" thickBot="1" x14ac:dyDescent="0.3">
      <c r="A544" s="127" t="s">
        <v>82</v>
      </c>
      <c r="B544" s="117" t="s">
        <v>72</v>
      </c>
      <c r="C544" s="146" t="s">
        <v>12</v>
      </c>
      <c r="D544" s="147"/>
      <c r="E544" s="148"/>
      <c r="F544" s="146" t="s">
        <v>13</v>
      </c>
      <c r="G544" s="147"/>
      <c r="H544" s="148"/>
      <c r="I544" s="146" t="s">
        <v>14</v>
      </c>
      <c r="J544" s="147"/>
      <c r="K544" s="148"/>
      <c r="L544" s="146" t="s">
        <v>15</v>
      </c>
      <c r="M544" s="147"/>
      <c r="N544" s="148"/>
    </row>
    <row r="545" spans="1:14" s="1" customFormat="1" ht="26.25" thickBot="1" x14ac:dyDescent="0.3">
      <c r="A545" s="115" t="s">
        <v>16</v>
      </c>
      <c r="B545" s="55" t="s">
        <v>17</v>
      </c>
      <c r="C545" s="56" t="s">
        <v>18</v>
      </c>
      <c r="D545" s="72" t="s">
        <v>19</v>
      </c>
      <c r="E545" s="73" t="s">
        <v>20</v>
      </c>
      <c r="F545" s="56" t="s">
        <v>18</v>
      </c>
      <c r="G545" s="72" t="s">
        <v>19</v>
      </c>
      <c r="H545" s="73" t="s">
        <v>20</v>
      </c>
      <c r="I545" s="56" t="s">
        <v>18</v>
      </c>
      <c r="J545" s="72" t="s">
        <v>19</v>
      </c>
      <c r="K545" s="73" t="s">
        <v>20</v>
      </c>
      <c r="L545" s="56" t="s">
        <v>18</v>
      </c>
      <c r="M545" s="74" t="s">
        <v>19</v>
      </c>
      <c r="N545" s="75" t="s">
        <v>20</v>
      </c>
    </row>
    <row r="546" spans="1:14" s="1" customFormat="1" ht="13.5" customHeight="1" x14ac:dyDescent="0.25">
      <c r="A546" s="115">
        <v>1</v>
      </c>
      <c r="B546" s="91" t="s">
        <v>29</v>
      </c>
      <c r="C546" s="92">
        <f>IF($B$543 ='Contribution Structures'!$H$3,'Contribution Structures'!C4,IF($B$543='Contribution Structures'!$H$4,'Contribution Structures'!C27,IF($B$543='Contribution Structures'!$H$5,'Contribution Structures'!C50,IF($B$543='Contribution Structures'!$H$6,'Contribution Structures'!C73,IF($B$543='Contribution Structures'!$H$7,'Contribution Structures'!C96,IF($B$543='Contribution Structures'!$H$8,'Contribution Structures'!C119,IF($B$543='Contribution Structures'!$H$9,'Contribution Structures'!C142)))))))</f>
        <v>4.4999999999999998E-2</v>
      </c>
      <c r="D546" s="78">
        <f>Input!$E$32</f>
        <v>0</v>
      </c>
      <c r="E546" s="79">
        <f>(C546*HLOOKUP($B$544,Input!$B$31:$E$35, 2, FALSE))+(D546-HLOOKUP($B$544,Input!$B$31:$E$35, 2, FALSE))</f>
        <v>0</v>
      </c>
      <c r="F546" s="92">
        <f>IF($B$543='Contribution Structures'!$H$3,'Contribution Structures'!D4,IF($B$543='Contribution Structures'!$H$4,'Contribution Structures'!D27,IF($B$543='Contribution Structures'!$H$5,'Contribution Structures'!D50,IF($B$543='Contribution Structures'!$H$6,'Contribution Structures'!D73,IF($B$543='Contribution Structures'!$H$7,'Contribution Structures'!D96,IF($B$543='Contribution Structures'!$H$8,'Contribution Structures'!D119,IF($B$543='Contribution Structures'!$H$9,'Contribution Structures'!D142)))))))</f>
        <v>3.5000000000000003E-2</v>
      </c>
      <c r="G546" s="78">
        <f>Input!$E$33</f>
        <v>0</v>
      </c>
      <c r="H546" s="79">
        <f>(F546*HLOOKUP($B$544,Input!$B$31:$E$35, 3, FALSE))+(G546-HLOOKUP($B$544,Input!$B$31:$E$35, 3, FALSE))</f>
        <v>0</v>
      </c>
      <c r="I546" s="92">
        <f>IF($B$543='Contribution Structures'!$H$3,'Contribution Structures'!E4,IF($B$543='Contribution Structures'!$H$4,'Contribution Structures'!E27,IF($B$543='Contribution Structures'!$H$5,'Contribution Structures'!E50,IF($B$543='Contribution Structures'!$H$6,'Contribution Structures'!E73,IF($B$543='Contribution Structures'!$H$7,'Contribution Structures'!E96,IF($B$543='Contribution Structures'!$H$8,'Contribution Structures'!E119,IF($B$543='Contribution Structures'!$H$9,'Contribution Structures'!E142)))))))</f>
        <v>3.5000000000000003E-2</v>
      </c>
      <c r="J546" s="78">
        <f>Input!$E$34</f>
        <v>0</v>
      </c>
      <c r="K546" s="79">
        <f>(I546*HLOOKUP($B$544,Input!$B$31:$E$35, 4, FALSE))+(J546-HLOOKUP($B$544,Input!$B$31:$E$35, 4, FALSE))</f>
        <v>0</v>
      </c>
      <c r="L546" s="92">
        <f>IF($B$543='Contribution Structures'!$H$3,'Contribution Structures'!F4,IF($B$543='Contribution Structures'!$H$4,'Contribution Structures'!F27,IF($B$543='Contribution Structures'!$H$5,'Contribution Structures'!F50,IF($B$543='Contribution Structures'!$H$6,'Contribution Structures'!F73,IF($B$543='Contribution Structures'!$H$7,'Contribution Structures'!F96,IF($B$543='Contribution Structures'!$H$8,'Contribution Structures'!F119,IF($B$543='Contribution Structures'!$H$9,'Contribution Structures'!F142)))))))</f>
        <v>0.03</v>
      </c>
      <c r="M546" s="78">
        <f>Input!$E$35</f>
        <v>0</v>
      </c>
      <c r="N546" s="79">
        <f>(L546*HLOOKUP($B$544,Input!$B$31:$E$35, 5, FALSE))+(M546-HLOOKUP($B$544,Input!$B$31:$E$35, 5, FALSE))</f>
        <v>0</v>
      </c>
    </row>
    <row r="547" spans="1:14" s="1" customFormat="1" ht="13.5" customHeight="1" x14ac:dyDescent="0.25">
      <c r="A547" s="115">
        <v>2</v>
      </c>
      <c r="B547" s="60" t="s">
        <v>30</v>
      </c>
      <c r="C547" s="61">
        <f>IF($B$543 ='Contribution Structures'!$H$3,'Contribution Structures'!C5,IF($B$543='Contribution Structures'!$H$4,'Contribution Structures'!C28,IF($B$543='Contribution Structures'!$H$5,'Contribution Structures'!C51,IF($B$543='Contribution Structures'!$H$6,'Contribution Structures'!C74,IF($B$543='Contribution Structures'!$H$7,'Contribution Structures'!C97,IF($B$543='Contribution Structures'!$H$8,'Contribution Structures'!C120,IF($B$543='Contribution Structures'!$H$9,'Contribution Structures'!C143)))))))</f>
        <v>5.5E-2</v>
      </c>
      <c r="D547" s="110">
        <f>Input!$E$32</f>
        <v>0</v>
      </c>
      <c r="E547" s="84">
        <f>(C547*HLOOKUP($B$544,Input!$B$31:$E$35, 2, FALSE))+(D547-HLOOKUP($B$544,Input!$B$31:$E$35, 2, FALSE))</f>
        <v>0</v>
      </c>
      <c r="F547" s="61">
        <f>IF($B$543='Contribution Structures'!$H$3,'Contribution Structures'!D5,IF($B$543='Contribution Structures'!$H$4,'Contribution Structures'!D28,IF($B$543='Contribution Structures'!$H$5,'Contribution Structures'!D51,IF($B$543='Contribution Structures'!$H$6,'Contribution Structures'!D74,IF($B$543='Contribution Structures'!$H$7,'Contribution Structures'!D97,IF($B$543='Contribution Structures'!$H$8,'Contribution Structures'!D120,IF($B$543='Contribution Structures'!$H$9,'Contribution Structures'!D143)))))))</f>
        <v>3.5000000000000003E-2</v>
      </c>
      <c r="G547" s="110">
        <f>Input!$E$33</f>
        <v>0</v>
      </c>
      <c r="H547" s="84">
        <f>(F547*HLOOKUP($B$544,Input!$B$31:$E$35, 3, FALSE))+(G547-HLOOKUP($B$544,Input!$B$31:$E$35, 3, FALSE))</f>
        <v>0</v>
      </c>
      <c r="I547" s="61">
        <f>IF($B$543='Contribution Structures'!$H$3,'Contribution Structures'!E5,IF($B$543='Contribution Structures'!$H$4,'Contribution Structures'!E28,IF($B$543='Contribution Structures'!$H$5,'Contribution Structures'!E51,IF($B$543='Contribution Structures'!$H$6,'Contribution Structures'!E74,IF($B$543='Contribution Structures'!$H$7,'Contribution Structures'!E97,IF($B$543='Contribution Structures'!$H$8,'Contribution Structures'!E120,IF($B$543='Contribution Structures'!$H$9,'Contribution Structures'!E143)))))))</f>
        <v>3.5000000000000003E-2</v>
      </c>
      <c r="J547" s="110">
        <f>Input!$E$34</f>
        <v>0</v>
      </c>
      <c r="K547" s="84">
        <f>(I547*HLOOKUP($B$544,Input!$B$31:$E$35, 4, FALSE))+(J547-HLOOKUP($B$544,Input!$B$31:$E$35, 4, FALSE))</f>
        <v>0</v>
      </c>
      <c r="L547" s="61">
        <f>IF($B$543='Contribution Structures'!$H$3,'Contribution Structures'!F5,IF($B$543='Contribution Structures'!$H$4,'Contribution Structures'!F28,IF($B$543='Contribution Structures'!$H$5,'Contribution Structures'!F51,IF($B$543='Contribution Structures'!$H$6,'Contribution Structures'!F74,IF($B$543='Contribution Structures'!$H$7,'Contribution Structures'!F97,IF($B$543='Contribution Structures'!$H$8,'Contribution Structures'!F120,IF($B$543='Contribution Structures'!$H$9,'Contribution Structures'!F143)))))))</f>
        <v>0.03</v>
      </c>
      <c r="M547" s="110">
        <f>Input!$E$35</f>
        <v>0</v>
      </c>
      <c r="N547" s="84">
        <f>(L547*HLOOKUP($B$544,Input!$B$31:$E$35, 5, FALSE))+(M547-HLOOKUP($B$544,Input!$B$31:$E$35, 5, FALSE))</f>
        <v>0</v>
      </c>
    </row>
    <row r="548" spans="1:14" s="1" customFormat="1" ht="13.5" customHeight="1" x14ac:dyDescent="0.25">
      <c r="A548" s="115">
        <v>3</v>
      </c>
      <c r="B548" s="60" t="s">
        <v>31</v>
      </c>
      <c r="C548" s="61">
        <f>IF($B$543 ='Contribution Structures'!$H$3,'Contribution Structures'!C6,IF($B$543='Contribution Structures'!$H$4,'Contribution Structures'!C29,IF($B$543='Contribution Structures'!$H$5,'Contribution Structures'!C52,IF($B$543='Contribution Structures'!$H$6,'Contribution Structures'!C75,IF($B$543='Contribution Structures'!$H$7,'Contribution Structures'!C98,IF($B$543='Contribution Structures'!$H$8,'Contribution Structures'!C121,IF($B$543='Contribution Structures'!$H$9,'Contribution Structures'!C144)))))))</f>
        <v>7.4999999999999997E-2</v>
      </c>
      <c r="D548" s="110">
        <f>Input!$E$32</f>
        <v>0</v>
      </c>
      <c r="E548" s="84">
        <f>(C548*HLOOKUP($B$544,Input!$B$31:$E$35, 2, FALSE))+(D548-HLOOKUP($B$544,Input!$B$31:$E$35, 2, FALSE))</f>
        <v>0</v>
      </c>
      <c r="F548" s="61">
        <f>IF($B$543='Contribution Structures'!$H$3,'Contribution Structures'!D6,IF($B$543='Contribution Structures'!$H$4,'Contribution Structures'!D29,IF($B$543='Contribution Structures'!$H$5,'Contribution Structures'!D52,IF($B$543='Contribution Structures'!$H$6,'Contribution Structures'!D75,IF($B$543='Contribution Structures'!$H$7,'Contribution Structures'!D98,IF($B$543='Contribution Structures'!$H$8,'Contribution Structures'!D121,IF($B$543='Contribution Structures'!$H$9,'Contribution Structures'!D144)))))))</f>
        <v>4.4999999999999998E-2</v>
      </c>
      <c r="G548" s="110">
        <f>Input!$E$33</f>
        <v>0</v>
      </c>
      <c r="H548" s="84">
        <f>(F548*HLOOKUP($B$544,Input!$B$31:$E$35, 3, FALSE))+(G548-HLOOKUP($B$544,Input!$B$31:$E$35, 3, FALSE))</f>
        <v>0</v>
      </c>
      <c r="I548" s="61">
        <f>IF($B$543='Contribution Structures'!$H$3,'Contribution Structures'!E6,IF($B$543='Contribution Structures'!$H$4,'Contribution Structures'!E29,IF($B$543='Contribution Structures'!$H$5,'Contribution Structures'!E52,IF($B$543='Contribution Structures'!$H$6,'Contribution Structures'!E75,IF($B$543='Contribution Structures'!$H$7,'Contribution Structures'!E98,IF($B$543='Contribution Structures'!$H$8,'Contribution Structures'!E121,IF($B$543='Contribution Structures'!$H$9,'Contribution Structures'!E144)))))))</f>
        <v>4.4999999999999998E-2</v>
      </c>
      <c r="J548" s="110">
        <f>Input!$E$34</f>
        <v>0</v>
      </c>
      <c r="K548" s="84">
        <f>(I548*HLOOKUP($B$544,Input!$B$31:$E$35, 4, FALSE))+(J548-HLOOKUP($B$544,Input!$B$31:$E$35, 4, FALSE))</f>
        <v>0</v>
      </c>
      <c r="L548" s="61">
        <f>IF($B$543='Contribution Structures'!$H$3,'Contribution Structures'!F6,IF($B$543='Contribution Structures'!$H$4,'Contribution Structures'!F29,IF($B$543='Contribution Structures'!$H$5,'Contribution Structures'!F52,IF($B$543='Contribution Structures'!$H$6,'Contribution Structures'!F75,IF($B$543='Contribution Structures'!$H$7,'Contribution Structures'!F98,IF($B$543='Contribution Structures'!$H$8,'Contribution Structures'!F121,IF($B$543='Contribution Structures'!$H$9,'Contribution Structures'!F144)))))))</f>
        <v>0.04</v>
      </c>
      <c r="M548" s="110">
        <f>Input!$E$35</f>
        <v>0</v>
      </c>
      <c r="N548" s="84">
        <f>(L548*HLOOKUP($B$544,Input!$B$31:$E$35, 5, FALSE))+(M548-HLOOKUP($B$544,Input!$B$31:$E$35, 5, FALSE))</f>
        <v>0</v>
      </c>
    </row>
    <row r="549" spans="1:14" s="1" customFormat="1" x14ac:dyDescent="0.25">
      <c r="A549" s="115">
        <v>4</v>
      </c>
      <c r="B549" s="60" t="s">
        <v>32</v>
      </c>
      <c r="C549" s="61">
        <f>IF($B$543 ='Contribution Structures'!$H$3,'Contribution Structures'!C7,IF($B$543='Contribution Structures'!$H$4,'Contribution Structures'!C30,IF($B$543='Contribution Structures'!$H$5,'Contribution Structures'!C53,IF($B$543='Contribution Structures'!$H$6,'Contribution Structures'!C76,IF($B$543='Contribution Structures'!$H$7,'Contribution Structures'!C99,IF($B$543='Contribution Structures'!$H$8,'Contribution Structures'!C122,IF($B$543='Contribution Structures'!$H$9,'Contribution Structures'!C145)))))))</f>
        <v>0.1</v>
      </c>
      <c r="D549" s="110">
        <f>Input!$E$32</f>
        <v>0</v>
      </c>
      <c r="E549" s="84">
        <f>(C549*HLOOKUP($B$544,Input!$B$31:$E$35, 2, FALSE))+(D549-HLOOKUP($B$544,Input!$B$31:$E$35, 2, FALSE))</f>
        <v>0</v>
      </c>
      <c r="F549" s="61">
        <f>IF($B$543='Contribution Structures'!$H$3,'Contribution Structures'!D7,IF($B$543='Contribution Structures'!$H$4,'Contribution Structures'!D30,IF($B$543='Contribution Structures'!$H$5,'Contribution Structures'!D53,IF($B$543='Contribution Structures'!$H$6,'Contribution Structures'!D76,IF($B$543='Contribution Structures'!$H$7,'Contribution Structures'!D99,IF($B$543='Contribution Structures'!$H$8,'Contribution Structures'!D122,IF($B$543='Contribution Structures'!$H$9,'Contribution Structures'!D145)))))))</f>
        <v>0.06</v>
      </c>
      <c r="G549" s="110">
        <f>Input!$E$33</f>
        <v>0</v>
      </c>
      <c r="H549" s="84">
        <f>(F549*HLOOKUP($B$544,Input!$B$31:$E$35, 3, FALSE))+(G549-HLOOKUP($B$544,Input!$B$31:$E$35, 3, FALSE))</f>
        <v>0</v>
      </c>
      <c r="I549" s="61">
        <f>IF($B$543='Contribution Structures'!$H$3,'Contribution Structures'!E7,IF($B$543='Contribution Structures'!$H$4,'Contribution Structures'!E30,IF($B$543='Contribution Structures'!$H$5,'Contribution Structures'!E53,IF($B$543='Contribution Structures'!$H$6,'Contribution Structures'!E76,IF($B$543='Contribution Structures'!$H$7,'Contribution Structures'!E99,IF($B$543='Contribution Structures'!$H$8,'Contribution Structures'!E122,IF($B$543='Contribution Structures'!$H$9,'Contribution Structures'!E145)))))))</f>
        <v>0.06</v>
      </c>
      <c r="J549" s="110">
        <f>Input!$E$34</f>
        <v>0</v>
      </c>
      <c r="K549" s="84">
        <f>(I549*HLOOKUP($B$544,Input!$B$31:$E$35, 4, FALSE))+(J549-HLOOKUP($B$544,Input!$B$31:$E$35, 4, FALSE))</f>
        <v>0</v>
      </c>
      <c r="L549" s="61">
        <f>IF($B$543='Contribution Structures'!$H$3,'Contribution Structures'!F7,IF($B$543='Contribution Structures'!$H$4,'Contribution Structures'!F30,IF($B$543='Contribution Structures'!$H$5,'Contribution Structures'!F53,IF($B$543='Contribution Structures'!$H$6,'Contribution Structures'!F76,IF($B$543='Contribution Structures'!$H$7,'Contribution Structures'!F99,IF($B$543='Contribution Structures'!$H$8,'Contribution Structures'!F122,IF($B$543='Contribution Structures'!$H$9,'Contribution Structures'!F145)))))))</f>
        <v>0.05</v>
      </c>
      <c r="M549" s="110">
        <f>Input!$E$35</f>
        <v>0</v>
      </c>
      <c r="N549" s="84">
        <f>(L549*HLOOKUP($B$544,Input!$B$31:$E$35, 5, FALSE))+(M549-HLOOKUP($B$544,Input!$B$31:$E$35, 5, FALSE))</f>
        <v>0</v>
      </c>
    </row>
    <row r="550" spans="1:14" s="1" customFormat="1" ht="13.5" customHeight="1" x14ac:dyDescent="0.25">
      <c r="A550" s="115">
        <v>5</v>
      </c>
      <c r="B550" s="60" t="s">
        <v>33</v>
      </c>
      <c r="C550" s="61">
        <f>IF($B$543 ='Contribution Structures'!$H$3,'Contribution Structures'!C8,IF($B$543='Contribution Structures'!$H$4,'Contribution Structures'!C31,IF($B$543='Contribution Structures'!$H$5,'Contribution Structures'!C54,IF($B$543='Contribution Structures'!$H$6,'Contribution Structures'!C77,IF($B$543='Contribution Structures'!$H$7,'Contribution Structures'!C100,IF($B$543='Contribution Structures'!$H$8,'Contribution Structures'!C123,IF($B$543='Contribution Structures'!$H$9,'Contribution Structures'!C146)))))))</f>
        <v>0.11</v>
      </c>
      <c r="D550" s="110">
        <f>Input!$E$32</f>
        <v>0</v>
      </c>
      <c r="E550" s="84">
        <f>(C550*HLOOKUP($B$544,Input!$B$31:$E$35, 2, FALSE))+(D550-HLOOKUP($B$544,Input!$B$31:$E$35, 2, FALSE))</f>
        <v>0</v>
      </c>
      <c r="F550" s="61">
        <f>IF($B$543='Contribution Structures'!$H$3,'Contribution Structures'!D8,IF($B$543='Contribution Structures'!$H$4,'Contribution Structures'!D31,IF($B$543='Contribution Structures'!$H$5,'Contribution Structures'!D54,IF($B$543='Contribution Structures'!$H$6,'Contribution Structures'!D77,IF($B$543='Contribution Structures'!$H$7,'Contribution Structures'!D100,IF($B$543='Contribution Structures'!$H$8,'Contribution Structures'!D123,IF($B$543='Contribution Structures'!$H$9,'Contribution Structures'!D146)))))))</f>
        <v>7.0000000000000007E-2</v>
      </c>
      <c r="G550" s="110">
        <f>Input!$E$33</f>
        <v>0</v>
      </c>
      <c r="H550" s="84">
        <f>(F550*HLOOKUP($B$544,Input!$B$31:$E$35, 3, FALSE))+(G550-HLOOKUP($B$544,Input!$B$31:$E$35, 3, FALSE))</f>
        <v>0</v>
      </c>
      <c r="I550" s="61">
        <f>IF($B$543='Contribution Structures'!$H$3,'Contribution Structures'!E8,IF($B$543='Contribution Structures'!$H$4,'Contribution Structures'!E31,IF($B$543='Contribution Structures'!$H$5,'Contribution Structures'!E54,IF($B$543='Contribution Structures'!$H$6,'Contribution Structures'!E77,IF($B$543='Contribution Structures'!$H$7,'Contribution Structures'!E100,IF($B$543='Contribution Structures'!$H$8,'Contribution Structures'!E123,IF($B$543='Contribution Structures'!$H$9,'Contribution Structures'!E146)))))))</f>
        <v>7.0000000000000007E-2</v>
      </c>
      <c r="J550" s="110">
        <f>Input!$E$34</f>
        <v>0</v>
      </c>
      <c r="K550" s="84">
        <f>(I550*HLOOKUP($B$544,Input!$B$31:$E$35, 4, FALSE))+(J550-HLOOKUP($B$544,Input!$B$31:$E$35, 4, FALSE))</f>
        <v>0</v>
      </c>
      <c r="L550" s="61">
        <f>IF($B$543='Contribution Structures'!$H$3,'Contribution Structures'!F8,IF($B$543='Contribution Structures'!$H$4,'Contribution Structures'!F31,IF($B$543='Contribution Structures'!$H$5,'Contribution Structures'!F54,IF($B$543='Contribution Structures'!$H$6,'Contribution Structures'!F77,IF($B$543='Contribution Structures'!$H$7,'Contribution Structures'!F100,IF($B$543='Contribution Structures'!$H$8,'Contribution Structures'!F123,IF($B$543='Contribution Structures'!$H$9,'Contribution Structures'!F146)))))))</f>
        <v>0.06</v>
      </c>
      <c r="M550" s="110">
        <f>Input!$E$35</f>
        <v>0</v>
      </c>
      <c r="N550" s="84">
        <f>(L550*HLOOKUP($B$544,Input!$B$31:$E$35, 5, FALSE))+(M550-HLOOKUP($B$544,Input!$B$31:$E$35, 5, FALSE))</f>
        <v>0</v>
      </c>
    </row>
    <row r="551" spans="1:14" s="1" customFormat="1" ht="13.5" customHeight="1" x14ac:dyDescent="0.25">
      <c r="A551" s="115">
        <v>6</v>
      </c>
      <c r="B551" s="60" t="s">
        <v>34</v>
      </c>
      <c r="C551" s="61">
        <f>IF($B$543 ='Contribution Structures'!$H$3,'Contribution Structures'!C9,IF($B$543='Contribution Structures'!$H$4,'Contribution Structures'!C32,IF($B$543='Contribution Structures'!$H$5,'Contribution Structures'!C55,IF($B$543='Contribution Structures'!$H$6,'Contribution Structures'!C78,IF($B$543='Contribution Structures'!$H$7,'Contribution Structures'!C101,IF($B$543='Contribution Structures'!$H$8,'Contribution Structures'!C124,IF($B$543='Contribution Structures'!$H$9,'Contribution Structures'!C147)))))))</f>
        <v>0.12</v>
      </c>
      <c r="D551" s="110">
        <f>Input!$E$32</f>
        <v>0</v>
      </c>
      <c r="E551" s="84">
        <f>(C551*HLOOKUP($B$544,Input!$B$31:$E$35, 2, FALSE))+(D551-HLOOKUP($B$544,Input!$B$31:$E$35, 2, FALSE))</f>
        <v>0</v>
      </c>
      <c r="F551" s="61">
        <f>IF($B$543='Contribution Structures'!$H$3,'Contribution Structures'!D9,IF($B$543='Contribution Structures'!$H$4,'Contribution Structures'!D32,IF($B$543='Contribution Structures'!$H$5,'Contribution Structures'!D55,IF($B$543='Contribution Structures'!$H$6,'Contribution Structures'!D78,IF($B$543='Contribution Structures'!$H$7,'Contribution Structures'!D101,IF($B$543='Contribution Structures'!$H$8,'Contribution Structures'!D124,IF($B$543='Contribution Structures'!$H$9,'Contribution Structures'!D147)))))))</f>
        <v>0.08</v>
      </c>
      <c r="G551" s="110">
        <f>Input!$E$33</f>
        <v>0</v>
      </c>
      <c r="H551" s="84">
        <f>(F551*HLOOKUP($B$544,Input!$B$31:$E$35, 3, FALSE))+(G551-HLOOKUP($B$544,Input!$B$31:$E$35, 3, FALSE))</f>
        <v>0</v>
      </c>
      <c r="I551" s="61">
        <f>IF($B$543='Contribution Structures'!$H$3,'Contribution Structures'!E9,IF($B$543='Contribution Structures'!$H$4,'Contribution Structures'!E32,IF($B$543='Contribution Structures'!$H$5,'Contribution Structures'!E55,IF($B$543='Contribution Structures'!$H$6,'Contribution Structures'!E78,IF($B$543='Contribution Structures'!$H$7,'Contribution Structures'!E101,IF($B$543='Contribution Structures'!$H$8,'Contribution Structures'!E124,IF($B$543='Contribution Structures'!$H$9,'Contribution Structures'!E147)))))))</f>
        <v>0.08</v>
      </c>
      <c r="J551" s="110">
        <f>Input!$E$34</f>
        <v>0</v>
      </c>
      <c r="K551" s="84">
        <f>(I551*HLOOKUP($B$544,Input!$B$31:$E$35, 4, FALSE))+(J551-HLOOKUP($B$544,Input!$B$31:$E$35, 4, FALSE))</f>
        <v>0</v>
      </c>
      <c r="L551" s="61">
        <f>IF($B$543='Contribution Structures'!$H$3,'Contribution Structures'!F9,IF($B$543='Contribution Structures'!$H$4,'Contribution Structures'!F32,IF($B$543='Contribution Structures'!$H$5,'Contribution Structures'!F55,IF($B$543='Contribution Structures'!$H$6,'Contribution Structures'!F78,IF($B$543='Contribution Structures'!$H$7,'Contribution Structures'!F101,IF($B$543='Contribution Structures'!$H$8,'Contribution Structures'!F124,IF($B$543='Contribution Structures'!$H$9,'Contribution Structures'!F147)))))))</f>
        <v>7.0000000000000007E-2</v>
      </c>
      <c r="M551" s="110">
        <f>Input!$E$35</f>
        <v>0</v>
      </c>
      <c r="N551" s="84">
        <f>(L551*HLOOKUP($B$544,Input!$B$31:$E$35, 5, FALSE))+(M551-HLOOKUP($B$544,Input!$B$31:$E$35, 5, FALSE))</f>
        <v>0</v>
      </c>
    </row>
    <row r="552" spans="1:14" s="1" customFormat="1" ht="13.5" customHeight="1" x14ac:dyDescent="0.25">
      <c r="A552" s="115">
        <v>7</v>
      </c>
      <c r="B552" s="60" t="s">
        <v>35</v>
      </c>
      <c r="C552" s="61">
        <f>IF($B$543 ='Contribution Structures'!$H$3,'Contribution Structures'!C10,IF($B$543='Contribution Structures'!$H$4,'Contribution Structures'!C33,IF($B$543='Contribution Structures'!$H$5,'Contribution Structures'!C56,IF($B$543='Contribution Structures'!$H$6,'Contribution Structures'!C79,IF($B$543='Contribution Structures'!$H$7,'Contribution Structures'!C102,IF($B$543='Contribution Structures'!$H$8,'Contribution Structures'!C125,IF($B$543='Contribution Structures'!$H$9,'Contribution Structures'!C148)))))))</f>
        <v>0.14000000000000001</v>
      </c>
      <c r="D552" s="110">
        <f>Input!$E$32</f>
        <v>0</v>
      </c>
      <c r="E552" s="84">
        <f>(C552*HLOOKUP($B$544,Input!$B$31:$E$35, 2, FALSE))+(D552-HLOOKUP($B$544,Input!$B$31:$E$35, 2, FALSE))</f>
        <v>0</v>
      </c>
      <c r="F552" s="61">
        <f>IF($B$543='Contribution Structures'!$H$3,'Contribution Structures'!D10,IF($B$543='Contribution Structures'!$H$4,'Contribution Structures'!D33,IF($B$543='Contribution Structures'!$H$5,'Contribution Structures'!D56,IF($B$543='Contribution Structures'!$H$6,'Contribution Structures'!D79,IF($B$543='Contribution Structures'!$H$7,'Contribution Structures'!D102,IF($B$543='Contribution Structures'!$H$8,'Contribution Structures'!D125,IF($B$543='Contribution Structures'!$H$9,'Contribution Structures'!D148)))))))</f>
        <v>0.1</v>
      </c>
      <c r="G552" s="110">
        <f>Input!$E$33</f>
        <v>0</v>
      </c>
      <c r="H552" s="84">
        <f>(F552*HLOOKUP($B$544,Input!$B$31:$E$35, 3, FALSE))+(G552-HLOOKUP($B$544,Input!$B$31:$E$35, 3, FALSE))</f>
        <v>0</v>
      </c>
      <c r="I552" s="61">
        <f>IF($B$543='Contribution Structures'!$H$3,'Contribution Structures'!E10,IF($B$543='Contribution Structures'!$H$4,'Contribution Structures'!E33,IF($B$543='Contribution Structures'!$H$5,'Contribution Structures'!E56,IF($B$543='Contribution Structures'!$H$6,'Contribution Structures'!E79,IF($B$543='Contribution Structures'!$H$7,'Contribution Structures'!E102,IF($B$543='Contribution Structures'!$H$8,'Contribution Structures'!E125,IF($B$543='Contribution Structures'!$H$9,'Contribution Structures'!E148)))))))</f>
        <v>0.1</v>
      </c>
      <c r="J552" s="110">
        <f>Input!$E$34</f>
        <v>0</v>
      </c>
      <c r="K552" s="84">
        <f>(I552*HLOOKUP($B$544,Input!$B$31:$E$35, 4, FALSE))+(J552-HLOOKUP($B$544,Input!$B$31:$E$35, 4, FALSE))</f>
        <v>0</v>
      </c>
      <c r="L552" s="61">
        <f>IF($B$543='Contribution Structures'!$H$3,'Contribution Structures'!F10,IF($B$543='Contribution Structures'!$H$4,'Contribution Structures'!F33,IF($B$543='Contribution Structures'!$H$5,'Contribution Structures'!F56,IF($B$543='Contribution Structures'!$H$6,'Contribution Structures'!F79,IF($B$543='Contribution Structures'!$H$7,'Contribution Structures'!F102,IF($B$543='Contribution Structures'!$H$8,'Contribution Structures'!F125,IF($B$543='Contribution Structures'!$H$9,'Contribution Structures'!F148)))))))</f>
        <v>0.09</v>
      </c>
      <c r="M552" s="110">
        <f>Input!$E$35</f>
        <v>0</v>
      </c>
      <c r="N552" s="84">
        <f>(L552*HLOOKUP($B$544,Input!$B$31:$E$35, 5, FALSE))+(M552-HLOOKUP($B$544,Input!$B$31:$E$35, 5, FALSE))</f>
        <v>0</v>
      </c>
    </row>
    <row r="553" spans="1:14" s="1" customFormat="1" x14ac:dyDescent="0.25">
      <c r="A553" s="115">
        <v>8</v>
      </c>
      <c r="B553" s="60" t="s">
        <v>36</v>
      </c>
      <c r="C553" s="61">
        <f>IF($B$543 ='Contribution Structures'!$H$3,'Contribution Structures'!C11,IF($B$543='Contribution Structures'!$H$4,'Contribution Structures'!C34,IF($B$543='Contribution Structures'!$H$5,'Contribution Structures'!C57,IF($B$543='Contribution Structures'!$H$6,'Contribution Structures'!C80,IF($B$543='Contribution Structures'!$H$7,'Contribution Structures'!C103,IF($B$543='Contribution Structures'!$H$8,'Contribution Structures'!C126,IF($B$543='Contribution Structures'!$H$9,'Contribution Structures'!C149)))))))</f>
        <v>0.2</v>
      </c>
      <c r="D553" s="110">
        <f>Input!$E$32</f>
        <v>0</v>
      </c>
      <c r="E553" s="84">
        <f>(C553*HLOOKUP($B$544,Input!$B$31:$E$35, 2, FALSE))+(D553-HLOOKUP($B$544,Input!$B$31:$E$35, 2, FALSE))</f>
        <v>0</v>
      </c>
      <c r="F553" s="61">
        <f>IF($B$543='Contribution Structures'!$H$3,'Contribution Structures'!D11,IF($B$543='Contribution Structures'!$H$4,'Contribution Structures'!D34,IF($B$543='Contribution Structures'!$H$5,'Contribution Structures'!D57,IF($B$543='Contribution Structures'!$H$6,'Contribution Structures'!D80,IF($B$543='Contribution Structures'!$H$7,'Contribution Structures'!D103,IF($B$543='Contribution Structures'!$H$8,'Contribution Structures'!D126,IF($B$543='Contribution Structures'!$H$9,'Contribution Structures'!D149)))))))</f>
        <v>0.15</v>
      </c>
      <c r="G553" s="110">
        <f>Input!$E$33</f>
        <v>0</v>
      </c>
      <c r="H553" s="84">
        <f>(F553*HLOOKUP($B$544,Input!$B$31:$E$35, 3, FALSE))+(G553-HLOOKUP($B$544,Input!$B$31:$E$35, 3, FALSE))</f>
        <v>0</v>
      </c>
      <c r="I553" s="61">
        <f>IF($B$543='Contribution Structures'!$H$3,'Contribution Structures'!E11,IF($B$543='Contribution Structures'!$H$4,'Contribution Structures'!E34,IF($B$543='Contribution Structures'!$H$5,'Contribution Structures'!E57,IF($B$543='Contribution Structures'!$H$6,'Contribution Structures'!E80,IF($B$543='Contribution Structures'!$H$7,'Contribution Structures'!E103,IF($B$543='Contribution Structures'!$H$8,'Contribution Structures'!E126,IF($B$543='Contribution Structures'!$H$9,'Contribution Structures'!E149)))))))</f>
        <v>0.15</v>
      </c>
      <c r="J553" s="110">
        <f>Input!$E$34</f>
        <v>0</v>
      </c>
      <c r="K553" s="84">
        <f>(I553*HLOOKUP($B$544,Input!$B$31:$E$35, 4, FALSE))+(J553-HLOOKUP($B$544,Input!$B$31:$E$35, 4, FALSE))</f>
        <v>0</v>
      </c>
      <c r="L553" s="61">
        <f>IF($B$543='Contribution Structures'!$H$3,'Contribution Structures'!F11,IF($B$543='Contribution Structures'!$H$4,'Contribution Structures'!F34,IF($B$543='Contribution Structures'!$H$5,'Contribution Structures'!F57,IF($B$543='Contribution Structures'!$H$6,'Contribution Structures'!F80,IF($B$543='Contribution Structures'!$H$7,'Contribution Structures'!F103,IF($B$543='Contribution Structures'!$H$8,'Contribution Structures'!F126,IF($B$543='Contribution Structures'!$H$9,'Contribution Structures'!F149)))))))</f>
        <v>0.12</v>
      </c>
      <c r="M553" s="110">
        <f>Input!$E$35</f>
        <v>0</v>
      </c>
      <c r="N553" s="84">
        <f>(L553*HLOOKUP($B$544,Input!$B$31:$E$35, 5, FALSE))+(M553-HLOOKUP($B$544,Input!$B$31:$E$35, 5, FALSE))</f>
        <v>0</v>
      </c>
    </row>
    <row r="554" spans="1:14" s="1" customFormat="1" x14ac:dyDescent="0.25">
      <c r="A554" s="115">
        <v>9</v>
      </c>
      <c r="B554" s="60" t="s">
        <v>37</v>
      </c>
      <c r="C554" s="61">
        <f>IF($B$543 ='Contribution Structures'!$H$3,'Contribution Structures'!C12,IF($B$543='Contribution Structures'!$H$4,'Contribution Structures'!C35,IF($B$543='Contribution Structures'!$H$5,'Contribution Structures'!C58,IF($B$543='Contribution Structures'!$H$6,'Contribution Structures'!C81,IF($B$543='Contribution Structures'!$H$7,'Contribution Structures'!C104,IF($B$543='Contribution Structures'!$H$8,'Contribution Structures'!C127,IF($B$543='Contribution Structures'!$H$9,'Contribution Structures'!C150)))))))</f>
        <v>0.23</v>
      </c>
      <c r="D554" s="110">
        <f>Input!$E$32</f>
        <v>0</v>
      </c>
      <c r="E554" s="84">
        <f>(C554*HLOOKUP($B$544,Input!$B$31:$E$35, 2, FALSE))+(D554-HLOOKUP($B$544,Input!$B$31:$E$35, 2, FALSE))</f>
        <v>0</v>
      </c>
      <c r="F554" s="61">
        <f>IF($B$543='Contribution Structures'!$H$3,'Contribution Structures'!D12,IF($B$543='Contribution Structures'!$H$4,'Contribution Structures'!D35,IF($B$543='Contribution Structures'!$H$5,'Contribution Structures'!D58,IF($B$543='Contribution Structures'!$H$6,'Contribution Structures'!D81,IF($B$543='Contribution Structures'!$H$7,'Contribution Structures'!D104,IF($B$543='Contribution Structures'!$H$8,'Contribution Structures'!D127,IF($B$543='Contribution Structures'!$H$9,'Contribution Structures'!D150)))))))</f>
        <v>0.17</v>
      </c>
      <c r="G554" s="110">
        <f>Input!$E$33</f>
        <v>0</v>
      </c>
      <c r="H554" s="84">
        <f>(F554*HLOOKUP($B$544,Input!$B$31:$E$35, 3, FALSE))+(G554-HLOOKUP($B$544,Input!$B$31:$E$35, 3, FALSE))</f>
        <v>0</v>
      </c>
      <c r="I554" s="61">
        <f>IF($B$543='Contribution Structures'!$H$3,'Contribution Structures'!E12,IF($B$543='Contribution Structures'!$H$4,'Contribution Structures'!E35,IF($B$543='Contribution Structures'!$H$5,'Contribution Structures'!E58,IF($B$543='Contribution Structures'!$H$6,'Contribution Structures'!E81,IF($B$543='Contribution Structures'!$H$7,'Contribution Structures'!E104,IF($B$543='Contribution Structures'!$H$8,'Contribution Structures'!E127,IF($B$543='Contribution Structures'!$H$9,'Contribution Structures'!E150)))))))</f>
        <v>0.17</v>
      </c>
      <c r="J554" s="110">
        <f>Input!$E$34</f>
        <v>0</v>
      </c>
      <c r="K554" s="84">
        <f>(I554*HLOOKUP($B$544,Input!$B$31:$E$35, 4, FALSE))+(J554-HLOOKUP($B$544,Input!$B$31:$E$35, 4, FALSE))</f>
        <v>0</v>
      </c>
      <c r="L554" s="61">
        <f>IF($B$543='Contribution Structures'!$H$3,'Contribution Structures'!F12,IF($B$543='Contribution Structures'!$H$4,'Contribution Structures'!F35,IF($B$543='Contribution Structures'!$H$5,'Contribution Structures'!F58,IF($B$543='Contribution Structures'!$H$6,'Contribution Structures'!F81,IF($B$543='Contribution Structures'!$H$7,'Contribution Structures'!F104,IF($B$543='Contribution Structures'!$H$8,'Contribution Structures'!F127,IF($B$543='Contribution Structures'!$H$9,'Contribution Structures'!F150)))))))</f>
        <v>0.14000000000000001</v>
      </c>
      <c r="M554" s="110">
        <f>Input!$E$35</f>
        <v>0</v>
      </c>
      <c r="N554" s="84">
        <f>(L554*HLOOKUP($B$544,Input!$B$31:$E$35, 5, FALSE))+(M554-HLOOKUP($B$544,Input!$B$31:$E$35, 5, FALSE))</f>
        <v>0</v>
      </c>
    </row>
    <row r="555" spans="1:14" s="1" customFormat="1" x14ac:dyDescent="0.25">
      <c r="A555" s="115">
        <v>10</v>
      </c>
      <c r="B555" s="60" t="s">
        <v>38</v>
      </c>
      <c r="C555" s="61">
        <f>IF($B$543 ='Contribution Structures'!$H$3,'Contribution Structures'!C13,IF($B$543='Contribution Structures'!$H$4,'Contribution Structures'!C36,IF($B$543='Contribution Structures'!$H$5,'Contribution Structures'!C59,IF($B$543='Contribution Structures'!$H$6,'Contribution Structures'!C82,IF($B$543='Contribution Structures'!$H$7,'Contribution Structures'!C105,IF($B$543='Contribution Structures'!$H$8,'Contribution Structures'!C128,IF($B$543='Contribution Structures'!$H$9,'Contribution Structures'!C151)))))))</f>
        <v>0.27</v>
      </c>
      <c r="D555" s="110">
        <f>Input!$E$32</f>
        <v>0</v>
      </c>
      <c r="E555" s="84">
        <f>(C555*HLOOKUP($B$544,Input!$B$31:$E$35, 2, FALSE))+(D555-HLOOKUP($B$544,Input!$B$31:$E$35, 2, FALSE))</f>
        <v>0</v>
      </c>
      <c r="F555" s="61">
        <f>IF($B$543='Contribution Structures'!$H$3,'Contribution Structures'!D13,IF($B$543='Contribution Structures'!$H$4,'Contribution Structures'!D36,IF($B$543='Contribution Structures'!$H$5,'Contribution Structures'!D59,IF($B$543='Contribution Structures'!$H$6,'Contribution Structures'!D82,IF($B$543='Contribution Structures'!$H$7,'Contribution Structures'!D105,IF($B$543='Contribution Structures'!$H$8,'Contribution Structures'!D128,IF($B$543='Contribution Structures'!$H$9,'Contribution Structures'!D151)))))))</f>
        <v>0.21</v>
      </c>
      <c r="G555" s="110">
        <f>Input!$E$33</f>
        <v>0</v>
      </c>
      <c r="H555" s="84">
        <f>(F555*HLOOKUP($B$544,Input!$B$31:$E$35, 3, FALSE))+(G555-HLOOKUP($B$544,Input!$B$31:$E$35, 3, FALSE))</f>
        <v>0</v>
      </c>
      <c r="I555" s="61">
        <f>IF($B$543='Contribution Structures'!$H$3,'Contribution Structures'!E13,IF($B$543='Contribution Structures'!$H$4,'Contribution Structures'!E36,IF($B$543='Contribution Structures'!$H$5,'Contribution Structures'!E59,IF($B$543='Contribution Structures'!$H$6,'Contribution Structures'!E82,IF($B$543='Contribution Structures'!$H$7,'Contribution Structures'!E105,IF($B$543='Contribution Structures'!$H$8,'Contribution Structures'!E128,IF($B$543='Contribution Structures'!$H$9,'Contribution Structures'!E151)))))))</f>
        <v>0.21</v>
      </c>
      <c r="J555" s="110">
        <f>Input!$E$34</f>
        <v>0</v>
      </c>
      <c r="K555" s="84">
        <f>(I555*HLOOKUP($B$544,Input!$B$31:$E$35, 4, FALSE))+(J555-HLOOKUP($B$544,Input!$B$31:$E$35, 4, FALSE))</f>
        <v>0</v>
      </c>
      <c r="L555" s="61">
        <f>IF($B$543='Contribution Structures'!$H$3,'Contribution Structures'!F13,IF($B$543='Contribution Structures'!$H$4,'Contribution Structures'!F36,IF($B$543='Contribution Structures'!$H$5,'Contribution Structures'!F59,IF($B$543='Contribution Structures'!$H$6,'Contribution Structures'!F82,IF($B$543='Contribution Structures'!$H$7,'Contribution Structures'!F105,IF($B$543='Contribution Structures'!$H$8,'Contribution Structures'!F128,IF($B$543='Contribution Structures'!$H$9,'Contribution Structures'!F151)))))))</f>
        <v>0.17</v>
      </c>
      <c r="M555" s="110">
        <f>Input!$E$35</f>
        <v>0</v>
      </c>
      <c r="N555" s="84">
        <f>(L555*HLOOKUP($B$544,Input!$B$31:$E$35, 5, FALSE))+(M555-HLOOKUP($B$544,Input!$B$31:$E$35, 5, FALSE))</f>
        <v>0</v>
      </c>
    </row>
    <row r="556" spans="1:14" s="1" customFormat="1" x14ac:dyDescent="0.25">
      <c r="A556" s="115">
        <v>11</v>
      </c>
      <c r="B556" s="60" t="s">
        <v>39</v>
      </c>
      <c r="C556" s="61">
        <f>IF($B$543 ='Contribution Structures'!$H$3,'Contribution Structures'!C14,IF($B$543='Contribution Structures'!$H$4,'Contribution Structures'!C37,IF($B$543='Contribution Structures'!$H$5,'Contribution Structures'!C60,IF($B$543='Contribution Structures'!$H$6,'Contribution Structures'!C83,IF($B$543='Contribution Structures'!$H$7,'Contribution Structures'!C106,IF($B$543='Contribution Structures'!$H$8,'Contribution Structures'!C129,IF($B$543='Contribution Structures'!$H$9,'Contribution Structures'!C152)))))))</f>
        <v>0.28999999999999998</v>
      </c>
      <c r="D556" s="110">
        <f>Input!$E$32</f>
        <v>0</v>
      </c>
      <c r="E556" s="84">
        <f>(C556*HLOOKUP($B$544,Input!$B$31:$E$35, 2, FALSE))+(D556-HLOOKUP($B$544,Input!$B$31:$E$35, 2, FALSE))</f>
        <v>0</v>
      </c>
      <c r="F556" s="61">
        <f>IF($B$543='Contribution Structures'!$H$3,'Contribution Structures'!D14,IF($B$543='Contribution Structures'!$H$4,'Contribution Structures'!D37,IF($B$543='Contribution Structures'!$H$5,'Contribution Structures'!D60,IF($B$543='Contribution Structures'!$H$6,'Contribution Structures'!D83,IF($B$543='Contribution Structures'!$H$7,'Contribution Structures'!D106,IF($B$543='Contribution Structures'!$H$8,'Contribution Structures'!D129,IF($B$543='Contribution Structures'!$H$9,'Contribution Structures'!D152)))))))</f>
        <v>0.23</v>
      </c>
      <c r="G556" s="110">
        <f>Input!$E$33</f>
        <v>0</v>
      </c>
      <c r="H556" s="84">
        <f>(F556*HLOOKUP($B$544,Input!$B$31:$E$35, 3, FALSE))+(G556-HLOOKUP($B$544,Input!$B$31:$E$35, 3, FALSE))</f>
        <v>0</v>
      </c>
      <c r="I556" s="61">
        <f>IF($B$543='Contribution Structures'!$H$3,'Contribution Structures'!E14,IF($B$543='Contribution Structures'!$H$4,'Contribution Structures'!E37,IF($B$543='Contribution Structures'!$H$5,'Contribution Structures'!E60,IF($B$543='Contribution Structures'!$H$6,'Contribution Structures'!E83,IF($B$543='Contribution Structures'!$H$7,'Contribution Structures'!E106,IF($B$543='Contribution Structures'!$H$8,'Contribution Structures'!E129,IF($B$543='Contribution Structures'!$H$9,'Contribution Structures'!E152)))))))</f>
        <v>0.23</v>
      </c>
      <c r="J556" s="110">
        <f>Input!$E$34</f>
        <v>0</v>
      </c>
      <c r="K556" s="84">
        <f>(I556*HLOOKUP($B$544,Input!$B$31:$E$35, 4, FALSE))+(J556-HLOOKUP($B$544,Input!$B$31:$E$35, 4, FALSE))</f>
        <v>0</v>
      </c>
      <c r="L556" s="61">
        <f>IF($B$543='Contribution Structures'!$H$3,'Contribution Structures'!F14,IF($B$543='Contribution Structures'!$H$4,'Contribution Structures'!F37,IF($B$543='Contribution Structures'!$H$5,'Contribution Structures'!F60,IF($B$543='Contribution Structures'!$H$6,'Contribution Structures'!F83,IF($B$543='Contribution Structures'!$H$7,'Contribution Structures'!F106,IF($B$543='Contribution Structures'!$H$8,'Contribution Structures'!F129,IF($B$543='Contribution Structures'!$H$9,'Contribution Structures'!F152)))))))</f>
        <v>0.19</v>
      </c>
      <c r="M556" s="110">
        <f>Input!$E$35</f>
        <v>0</v>
      </c>
      <c r="N556" s="84">
        <f>(L556*HLOOKUP($B$544,Input!$B$31:$E$35, 5, FALSE))+(M556-HLOOKUP($B$544,Input!$B$31:$E$35, 5, FALSE))</f>
        <v>0</v>
      </c>
    </row>
    <row r="557" spans="1:14" s="1" customFormat="1" x14ac:dyDescent="0.25">
      <c r="A557" s="115">
        <v>12</v>
      </c>
      <c r="B557" s="60" t="s">
        <v>40</v>
      </c>
      <c r="C557" s="61">
        <f>IF($B$543 ='Contribution Structures'!$H$3,'Contribution Structures'!C15,IF($B$543='Contribution Structures'!$H$4,'Contribution Structures'!C38,IF($B$543='Contribution Structures'!$H$5,'Contribution Structures'!C61,IF($B$543='Contribution Structures'!$H$6,'Contribution Structures'!C84,IF($B$543='Contribution Structures'!$H$7,'Contribution Structures'!C107,IF($B$543='Contribution Structures'!$H$8,'Contribution Structures'!C130,IF($B$543='Contribution Structures'!$H$9,'Contribution Structures'!C153)))))))</f>
        <v>0.32</v>
      </c>
      <c r="D557" s="110">
        <f>Input!$E$32</f>
        <v>0</v>
      </c>
      <c r="E557" s="84">
        <f>(C557*HLOOKUP($B$544,Input!$B$31:$E$35, 2, FALSE))+(D557-HLOOKUP($B$544,Input!$B$31:$E$35, 2, FALSE))</f>
        <v>0</v>
      </c>
      <c r="F557" s="61">
        <f>IF($B$543='Contribution Structures'!$H$3,'Contribution Structures'!D15,IF($B$543='Contribution Structures'!$H$4,'Contribution Structures'!D38,IF($B$543='Contribution Structures'!$H$5,'Contribution Structures'!D61,IF($B$543='Contribution Structures'!$H$6,'Contribution Structures'!D84,IF($B$543='Contribution Structures'!$H$7,'Contribution Structures'!D107,IF($B$543='Contribution Structures'!$H$8,'Contribution Structures'!D130,IF($B$543='Contribution Structures'!$H$9,'Contribution Structures'!D153)))))))</f>
        <v>0.26</v>
      </c>
      <c r="G557" s="110">
        <f>Input!$E$33</f>
        <v>0</v>
      </c>
      <c r="H557" s="84">
        <f>(F557*HLOOKUP($B$544,Input!$B$31:$E$35, 3, FALSE))+(G557-HLOOKUP($B$544,Input!$B$31:$E$35, 3, FALSE))</f>
        <v>0</v>
      </c>
      <c r="I557" s="61">
        <f>IF($B$543='Contribution Structures'!$H$3,'Contribution Structures'!E15,IF($B$543='Contribution Structures'!$H$4,'Contribution Structures'!E38,IF($B$543='Contribution Structures'!$H$5,'Contribution Structures'!E61,IF($B$543='Contribution Structures'!$H$6,'Contribution Structures'!E84,IF($B$543='Contribution Structures'!$H$7,'Contribution Structures'!E107,IF($B$543='Contribution Structures'!$H$8,'Contribution Structures'!E130,IF($B$543='Contribution Structures'!$H$9,'Contribution Structures'!E153)))))))</f>
        <v>0.26</v>
      </c>
      <c r="J557" s="110">
        <f>Input!$E$34</f>
        <v>0</v>
      </c>
      <c r="K557" s="84">
        <f>(I557*HLOOKUP($B$544,Input!$B$31:$E$35, 4, FALSE))+(J557-HLOOKUP($B$544,Input!$B$31:$E$35, 4, FALSE))</f>
        <v>0</v>
      </c>
      <c r="L557" s="61">
        <f>IF($B$543='Contribution Structures'!$H$3,'Contribution Structures'!F15,IF($B$543='Contribution Structures'!$H$4,'Contribution Structures'!F38,IF($B$543='Contribution Structures'!$H$5,'Contribution Structures'!F61,IF($B$543='Contribution Structures'!$H$6,'Contribution Structures'!F84,IF($B$543='Contribution Structures'!$H$7,'Contribution Structures'!F107,IF($B$543='Contribution Structures'!$H$8,'Contribution Structures'!F130,IF($B$543='Contribution Structures'!$H$9,'Contribution Structures'!F153)))))))</f>
        <v>0.22</v>
      </c>
      <c r="M557" s="110">
        <f>Input!$E$35</f>
        <v>0</v>
      </c>
      <c r="N557" s="84">
        <f>(L557*HLOOKUP($B$544,Input!$B$31:$E$35, 5, FALSE))+(M557-HLOOKUP($B$544,Input!$B$31:$E$35, 5, FALSE))</f>
        <v>0</v>
      </c>
    </row>
    <row r="558" spans="1:14" s="1" customFormat="1" x14ac:dyDescent="0.25">
      <c r="A558" s="115">
        <v>13</v>
      </c>
      <c r="B558" s="60" t="s">
        <v>41</v>
      </c>
      <c r="C558" s="61">
        <f>IF($B$543 ='Contribution Structures'!$H$3,'Contribution Structures'!C16,IF($B$543='Contribution Structures'!$H$4,'Contribution Structures'!C39,IF($B$543='Contribution Structures'!$H$5,'Contribution Structures'!C62,IF($B$543='Contribution Structures'!$H$6,'Contribution Structures'!C85,IF($B$543='Contribution Structures'!$H$7,'Contribution Structures'!C108,IF($B$543='Contribution Structures'!$H$8,'Contribution Structures'!C131,IF($B$543='Contribution Structures'!$H$9,'Contribution Structures'!C154)))))))</f>
        <v>0.33</v>
      </c>
      <c r="D558" s="110">
        <f>Input!$E$32</f>
        <v>0</v>
      </c>
      <c r="E558" s="84">
        <f>(C558*HLOOKUP($B$544,Input!$B$31:$E$35, 2, FALSE))+(D558-HLOOKUP($B$544,Input!$B$31:$E$35, 2, FALSE))</f>
        <v>0</v>
      </c>
      <c r="F558" s="61">
        <f>IF($B$543='Contribution Structures'!$H$3,'Contribution Structures'!D16,IF($B$543='Contribution Structures'!$H$4,'Contribution Structures'!D39,IF($B$543='Contribution Structures'!$H$5,'Contribution Structures'!D62,IF($B$543='Contribution Structures'!$H$6,'Contribution Structures'!D85,IF($B$543='Contribution Structures'!$H$7,'Contribution Structures'!D108,IF($B$543='Contribution Structures'!$H$8,'Contribution Structures'!D131,IF($B$543='Contribution Structures'!$H$9,'Contribution Structures'!D154)))))))</f>
        <v>0.27</v>
      </c>
      <c r="G558" s="110">
        <f>Input!$E$33</f>
        <v>0</v>
      </c>
      <c r="H558" s="84">
        <f>(F558*HLOOKUP($B$544,Input!$B$31:$E$35, 3, FALSE))+(G558-HLOOKUP($B$544,Input!$B$31:$E$35, 3, FALSE))</f>
        <v>0</v>
      </c>
      <c r="I558" s="61">
        <f>IF($B$543='Contribution Structures'!$H$3,'Contribution Structures'!E16,IF($B$543='Contribution Structures'!$H$4,'Contribution Structures'!E39,IF($B$543='Contribution Structures'!$H$5,'Contribution Structures'!E62,IF($B$543='Contribution Structures'!$H$6,'Contribution Structures'!E85,IF($B$543='Contribution Structures'!$H$7,'Contribution Structures'!E108,IF($B$543='Contribution Structures'!$H$8,'Contribution Structures'!E131,IF($B$543='Contribution Structures'!$H$9,'Contribution Structures'!E154)))))))</f>
        <v>0.27</v>
      </c>
      <c r="J558" s="110">
        <f>Input!$E$34</f>
        <v>0</v>
      </c>
      <c r="K558" s="84">
        <f>(I558*HLOOKUP($B$544,Input!$B$31:$E$35, 4, FALSE))+(J558-HLOOKUP($B$544,Input!$B$31:$E$35, 4, FALSE))</f>
        <v>0</v>
      </c>
      <c r="L558" s="61">
        <f>IF($B$543='Contribution Structures'!$H$3,'Contribution Structures'!F16,IF($B$543='Contribution Structures'!$H$4,'Contribution Structures'!F39,IF($B$543='Contribution Structures'!$H$5,'Contribution Structures'!F62,IF($B$543='Contribution Structures'!$H$6,'Contribution Structures'!F85,IF($B$543='Contribution Structures'!$H$7,'Contribution Structures'!F108,IF($B$543='Contribution Structures'!$H$8,'Contribution Structures'!F131,IF($B$543='Contribution Structures'!$H$9,'Contribution Structures'!F154)))))))</f>
        <v>0.23</v>
      </c>
      <c r="M558" s="110">
        <f>Input!$E$35</f>
        <v>0</v>
      </c>
      <c r="N558" s="84">
        <f>(L558*HLOOKUP($B$544,Input!$B$31:$E$35, 5, FALSE))+(M558-HLOOKUP($B$544,Input!$B$31:$E$35, 5, FALSE))</f>
        <v>0</v>
      </c>
    </row>
    <row r="559" spans="1:14" s="1" customFormat="1" x14ac:dyDescent="0.25">
      <c r="A559" s="115">
        <v>14</v>
      </c>
      <c r="B559" s="60" t="s">
        <v>42</v>
      </c>
      <c r="C559" s="61">
        <f>IF($B$543 ='Contribution Structures'!$H$3,'Contribution Structures'!C17,IF($B$543='Contribution Structures'!$H$4,'Contribution Structures'!C40,IF($B$543='Contribution Structures'!$H$5,'Contribution Structures'!C63,IF($B$543='Contribution Structures'!$H$6,'Contribution Structures'!C86,IF($B$543='Contribution Structures'!$H$7,'Contribution Structures'!C109,IF($B$543='Contribution Structures'!$H$8,'Contribution Structures'!C132,IF($B$543='Contribution Structures'!$H$9,'Contribution Structures'!C155)))))))</f>
        <v>0.34</v>
      </c>
      <c r="D559" s="110">
        <f>Input!$E$32</f>
        <v>0</v>
      </c>
      <c r="E559" s="84">
        <f>(C559*HLOOKUP($B$544,Input!$B$31:$E$35, 2, FALSE))+(D559-HLOOKUP($B$544,Input!$B$31:$E$35, 2, FALSE))</f>
        <v>0</v>
      </c>
      <c r="F559" s="61">
        <f>IF($B$543='Contribution Structures'!$H$3,'Contribution Structures'!D17,IF($B$543='Contribution Structures'!$H$4,'Contribution Structures'!D40,IF($B$543='Contribution Structures'!$H$5,'Contribution Structures'!D63,IF($B$543='Contribution Structures'!$H$6,'Contribution Structures'!D86,IF($B$543='Contribution Structures'!$H$7,'Contribution Structures'!D109,IF($B$543='Contribution Structures'!$H$8,'Contribution Structures'!D132,IF($B$543='Contribution Structures'!$H$9,'Contribution Structures'!D155)))))))</f>
        <v>0.28000000000000003</v>
      </c>
      <c r="G559" s="110">
        <f>Input!$E$33</f>
        <v>0</v>
      </c>
      <c r="H559" s="84">
        <f>(F559*HLOOKUP($B$544,Input!$B$31:$E$35, 3, FALSE))+(G559-HLOOKUP($B$544,Input!$B$31:$E$35, 3, FALSE))</f>
        <v>0</v>
      </c>
      <c r="I559" s="61">
        <f>IF($B$543='Contribution Structures'!$H$3,'Contribution Structures'!E17,IF($B$543='Contribution Structures'!$H$4,'Contribution Structures'!E40,IF($B$543='Contribution Structures'!$H$5,'Contribution Structures'!E63,IF($B$543='Contribution Structures'!$H$6,'Contribution Structures'!E86,IF($B$543='Contribution Structures'!$H$7,'Contribution Structures'!E109,IF($B$543='Contribution Structures'!$H$8,'Contribution Structures'!E132,IF($B$543='Contribution Structures'!$H$9,'Contribution Structures'!E155)))))))</f>
        <v>0.28000000000000003</v>
      </c>
      <c r="J559" s="110">
        <f>Input!$E$34</f>
        <v>0</v>
      </c>
      <c r="K559" s="84">
        <f>(I559*HLOOKUP($B$544,Input!$B$31:$E$35, 4, FALSE))+(J559-HLOOKUP($B$544,Input!$B$31:$E$35, 4, FALSE))</f>
        <v>0</v>
      </c>
      <c r="L559" s="61">
        <f>IF($B$543='Contribution Structures'!$H$3,'Contribution Structures'!F17,IF($B$543='Contribution Structures'!$H$4,'Contribution Structures'!F40,IF($B$543='Contribution Structures'!$H$5,'Contribution Structures'!F63,IF($B$543='Contribution Structures'!$H$6,'Contribution Structures'!F86,IF($B$543='Contribution Structures'!$H$7,'Contribution Structures'!F109,IF($B$543='Contribution Structures'!$H$8,'Contribution Structures'!F132,IF($B$543='Contribution Structures'!$H$9,'Contribution Structures'!F155)))))))</f>
        <v>0.24</v>
      </c>
      <c r="M559" s="110">
        <f>Input!$E$35</f>
        <v>0</v>
      </c>
      <c r="N559" s="84">
        <f>(L559*HLOOKUP($B$544,Input!$B$31:$E$35, 5, FALSE))+(M559-HLOOKUP($B$544,Input!$B$31:$E$35, 5, FALSE))</f>
        <v>0</v>
      </c>
    </row>
    <row r="560" spans="1:14" s="1" customFormat="1" x14ac:dyDescent="0.25">
      <c r="A560" s="115">
        <v>15</v>
      </c>
      <c r="B560" s="60" t="s">
        <v>43</v>
      </c>
      <c r="C560" s="61">
        <f>IF($B$543 ='Contribution Structures'!$H$3,'Contribution Structures'!C18,IF($B$543='Contribution Structures'!$H$4,'Contribution Structures'!C41,IF($B$543='Contribution Structures'!$H$5,'Contribution Structures'!C64,IF($B$543='Contribution Structures'!$H$6,'Contribution Structures'!C87,IF($B$543='Contribution Structures'!$H$7,'Contribution Structures'!C110,IF($B$543='Contribution Structures'!$H$8,'Contribution Structures'!C133,IF($B$543='Contribution Structures'!$H$9,'Contribution Structures'!C156)))))))</f>
        <v>0.34</v>
      </c>
      <c r="D560" s="110">
        <f>Input!$E$32</f>
        <v>0</v>
      </c>
      <c r="E560" s="84">
        <f>(C560*HLOOKUP($B$544,Input!$B$31:$E$35, 2, FALSE))+(D560-HLOOKUP($B$544,Input!$B$31:$E$35, 2, FALSE))</f>
        <v>0</v>
      </c>
      <c r="F560" s="61">
        <f>IF($B$543='Contribution Structures'!$H$3,'Contribution Structures'!D18,IF($B$543='Contribution Structures'!$H$4,'Contribution Structures'!D41,IF($B$543='Contribution Structures'!$H$5,'Contribution Structures'!D64,IF($B$543='Contribution Structures'!$H$6,'Contribution Structures'!D87,IF($B$543='Contribution Structures'!$H$7,'Contribution Structures'!D110,IF($B$543='Contribution Structures'!$H$8,'Contribution Structures'!D133,IF($B$543='Contribution Structures'!$H$9,'Contribution Structures'!D156)))))))</f>
        <v>0.3</v>
      </c>
      <c r="G560" s="110">
        <f>Input!$E$33</f>
        <v>0</v>
      </c>
      <c r="H560" s="84">
        <f>(F560*HLOOKUP($B$544,Input!$B$31:$E$35, 3, FALSE))+(G560-HLOOKUP($B$544,Input!$B$31:$E$35, 3, FALSE))</f>
        <v>0</v>
      </c>
      <c r="I560" s="61">
        <f>IF($B$543='Contribution Structures'!$H$3,'Contribution Structures'!E18,IF($B$543='Contribution Structures'!$H$4,'Contribution Structures'!E41,IF($B$543='Contribution Structures'!$H$5,'Contribution Structures'!E64,IF($B$543='Contribution Structures'!$H$6,'Contribution Structures'!E87,IF($B$543='Contribution Structures'!$H$7,'Contribution Structures'!E110,IF($B$543='Contribution Structures'!$H$8,'Contribution Structures'!E133,IF($B$543='Contribution Structures'!$H$9,'Contribution Structures'!E156)))))))</f>
        <v>0.3</v>
      </c>
      <c r="J560" s="110">
        <f>Input!$E$34</f>
        <v>0</v>
      </c>
      <c r="K560" s="84">
        <f>(I560*HLOOKUP($B$544,Input!$B$31:$E$35, 4, FALSE))+(J560-HLOOKUP($B$544,Input!$B$31:$E$35, 4, FALSE))</f>
        <v>0</v>
      </c>
      <c r="L560" s="61">
        <f>IF($B$543='Contribution Structures'!$H$3,'Contribution Structures'!F18,IF($B$543='Contribution Structures'!$H$4,'Contribution Structures'!F41,IF($B$543='Contribution Structures'!$H$5,'Contribution Structures'!F64,IF($B$543='Contribution Structures'!$H$6,'Contribution Structures'!F87,IF($B$543='Contribution Structures'!$H$7,'Contribution Structures'!F110,IF($B$543='Contribution Structures'!$H$8,'Contribution Structures'!F133,IF($B$543='Contribution Structures'!$H$9,'Contribution Structures'!F156)))))))</f>
        <v>0.26</v>
      </c>
      <c r="M560" s="110">
        <f>Input!$E$35</f>
        <v>0</v>
      </c>
      <c r="N560" s="84">
        <f>(L560*HLOOKUP($B$544,Input!$B$31:$E$35, 5, FALSE))+(M560-HLOOKUP($B$544,Input!$B$31:$E$35, 5, FALSE))</f>
        <v>0</v>
      </c>
    </row>
    <row r="561" spans="1:14" s="1" customFormat="1" x14ac:dyDescent="0.25">
      <c r="A561" s="115">
        <v>16</v>
      </c>
      <c r="B561" s="62" t="s">
        <v>44</v>
      </c>
      <c r="C561" s="61">
        <f>IF($B$543 ='Contribution Structures'!$H$3,'Contribution Structures'!C19,IF($B$543='Contribution Structures'!$H$4,'Contribution Structures'!C42,IF($B$543='Contribution Structures'!$H$5,'Contribution Structures'!C65,IF($B$543='Contribution Structures'!$H$6,'Contribution Structures'!C88,IF($B$543='Contribution Structures'!$H$7,'Contribution Structures'!C111,IF($B$543='Contribution Structures'!$H$8,'Contribution Structures'!C134,IF($B$543='Contribution Structures'!$H$9,'Contribution Structures'!C157)))))))</f>
        <v>0.34</v>
      </c>
      <c r="D561" s="110">
        <f>Input!$E$32</f>
        <v>0</v>
      </c>
      <c r="E561" s="84">
        <f>(C561*HLOOKUP($B$544,Input!$B$31:$E$35, 2, FALSE))+(D561-HLOOKUP($B$544,Input!$B$31:$E$35, 2, FALSE))</f>
        <v>0</v>
      </c>
      <c r="F561" s="61">
        <f>IF($B$543='Contribution Structures'!$H$3,'Contribution Structures'!D19,IF($B$543='Contribution Structures'!$H$4,'Contribution Structures'!D42,IF($B$543='Contribution Structures'!$H$5,'Contribution Structures'!D65,IF($B$543='Contribution Structures'!$H$6,'Contribution Structures'!D88,IF($B$543='Contribution Structures'!$H$7,'Contribution Structures'!D111,IF($B$543='Contribution Structures'!$H$8,'Contribution Structures'!D134,IF($B$543='Contribution Structures'!$H$9,'Contribution Structures'!D157)))))))</f>
        <v>0.3</v>
      </c>
      <c r="G561" s="110">
        <f>Input!$E$33</f>
        <v>0</v>
      </c>
      <c r="H561" s="84">
        <f>(F561*HLOOKUP($B$544,Input!$B$31:$E$35, 3, FALSE))+(G561-HLOOKUP($B$544,Input!$B$31:$E$35, 3, FALSE))</f>
        <v>0</v>
      </c>
      <c r="I561" s="61">
        <f>IF($B$543='Contribution Structures'!$H$3,'Contribution Structures'!E19,IF($B$543='Contribution Structures'!$H$4,'Contribution Structures'!E42,IF($B$543='Contribution Structures'!$H$5,'Contribution Structures'!E65,IF($B$543='Contribution Structures'!$H$6,'Contribution Structures'!E88,IF($B$543='Contribution Structures'!$H$7,'Contribution Structures'!E111,IF($B$543='Contribution Structures'!$H$8,'Contribution Structures'!E134,IF($B$543='Contribution Structures'!$H$9,'Contribution Structures'!E157)))))))</f>
        <v>0.3</v>
      </c>
      <c r="J561" s="110">
        <f>Input!$E$34</f>
        <v>0</v>
      </c>
      <c r="K561" s="84">
        <f>(I561*HLOOKUP($B$544,Input!$B$31:$E$35, 4, FALSE))+(J561-HLOOKUP($B$544,Input!$B$31:$E$35, 4, FALSE))</f>
        <v>0</v>
      </c>
      <c r="L561" s="61">
        <f>IF($B$543='Contribution Structures'!$H$3,'Contribution Structures'!F19,IF($B$543='Contribution Structures'!$H$4,'Contribution Structures'!F42,IF($B$543='Contribution Structures'!$H$5,'Contribution Structures'!F65,IF($B$543='Contribution Structures'!$H$6,'Contribution Structures'!F88,IF($B$543='Contribution Structures'!$H$7,'Contribution Structures'!F111,IF($B$543='Contribution Structures'!$H$8,'Contribution Structures'!F134,IF($B$543='Contribution Structures'!$H$9,'Contribution Structures'!F157)))))))</f>
        <v>0.28000000000000003</v>
      </c>
      <c r="M561" s="110">
        <f>Input!$E$35</f>
        <v>0</v>
      </c>
      <c r="N561" s="84">
        <f>(L561*HLOOKUP($B$544,Input!$B$31:$E$35, 5, FALSE))+(M561-HLOOKUP($B$544,Input!$B$31:$E$35, 5, FALSE))</f>
        <v>0</v>
      </c>
    </row>
    <row r="562" spans="1:14" s="1" customFormat="1" x14ac:dyDescent="0.25">
      <c r="A562" s="115">
        <v>17</v>
      </c>
      <c r="B562" s="60" t="s">
        <v>45</v>
      </c>
      <c r="C562" s="61">
        <f>IF($B$543 ='Contribution Structures'!$H$3,'Contribution Structures'!C20,IF($B$543='Contribution Structures'!$H$4,'Contribution Structures'!C43,IF($B$543='Contribution Structures'!$H$5,'Contribution Structures'!C66,IF($B$543='Contribution Structures'!$H$6,'Contribution Structures'!C89,IF($B$543='Contribution Structures'!$H$7,'Contribution Structures'!C112,IF($B$543='Contribution Structures'!$H$8,'Contribution Structures'!C135,IF($B$543='Contribution Structures'!$H$9,'Contribution Structures'!C158)))))))</f>
        <v>0.35</v>
      </c>
      <c r="D562" s="110">
        <f>Input!$E$32</f>
        <v>0</v>
      </c>
      <c r="E562" s="84">
        <f>(C562*HLOOKUP($B$544,Input!$B$31:$E$35, 2, FALSE))+(D562-HLOOKUP($B$544,Input!$B$31:$E$35, 2, FALSE))</f>
        <v>0</v>
      </c>
      <c r="F562" s="61">
        <f>IF($B$543='Contribution Structures'!$H$3,'Contribution Structures'!D20,IF($B$543='Contribution Structures'!$H$4,'Contribution Structures'!D43,IF($B$543='Contribution Structures'!$H$5,'Contribution Structures'!D66,IF($B$543='Contribution Structures'!$H$6,'Contribution Structures'!D89,IF($B$543='Contribution Structures'!$H$7,'Contribution Structures'!D112,IF($B$543='Contribution Structures'!$H$8,'Contribution Structures'!D135,IF($B$543='Contribution Structures'!$H$9,'Contribution Structures'!D158)))))))</f>
        <v>0.3</v>
      </c>
      <c r="G562" s="110">
        <f>Input!$E$33</f>
        <v>0</v>
      </c>
      <c r="H562" s="84">
        <f>(F562*HLOOKUP($B$544,Input!$B$31:$E$35, 3, FALSE))+(G562-HLOOKUP($B$544,Input!$B$31:$E$35, 3, FALSE))</f>
        <v>0</v>
      </c>
      <c r="I562" s="61">
        <f>IF($B$543='Contribution Structures'!$H$3,'Contribution Structures'!E20,IF($B$543='Contribution Structures'!$H$4,'Contribution Structures'!E43,IF($B$543='Contribution Structures'!$H$5,'Contribution Structures'!E66,IF($B$543='Contribution Structures'!$H$6,'Contribution Structures'!E89,IF($B$543='Contribution Structures'!$H$7,'Contribution Structures'!E112,IF($B$543='Contribution Structures'!$H$8,'Contribution Structures'!E135,IF($B$543='Contribution Structures'!$H$9,'Contribution Structures'!E158)))))))</f>
        <v>0.3</v>
      </c>
      <c r="J562" s="110">
        <f>Input!$E$34</f>
        <v>0</v>
      </c>
      <c r="K562" s="84">
        <f>(I562*HLOOKUP($B$544,Input!$B$31:$E$35, 4, FALSE))+(J562-HLOOKUP($B$544,Input!$B$31:$E$35, 4, FALSE))</f>
        <v>0</v>
      </c>
      <c r="L562" s="61">
        <f>IF($B$543='Contribution Structures'!$H$3,'Contribution Structures'!F20,IF($B$543='Contribution Structures'!$H$4,'Contribution Structures'!F43,IF($B$543='Contribution Structures'!$H$5,'Contribution Structures'!F66,IF($B$543='Contribution Structures'!$H$6,'Contribution Structures'!F89,IF($B$543='Contribution Structures'!$H$7,'Contribution Structures'!F112,IF($B$543='Contribution Structures'!$H$8,'Contribution Structures'!F135,IF($B$543='Contribution Structures'!$H$9,'Contribution Structures'!F158)))))))</f>
        <v>0.28999999999999998</v>
      </c>
      <c r="M562" s="110">
        <f>Input!$E$35</f>
        <v>0</v>
      </c>
      <c r="N562" s="84">
        <f>(L562*HLOOKUP($B$544,Input!$B$31:$E$35, 5, FALSE))+(M562-HLOOKUP($B$544,Input!$B$31:$E$35, 5, FALSE))</f>
        <v>0</v>
      </c>
    </row>
    <row r="563" spans="1:14" s="1" customFormat="1" x14ac:dyDescent="0.25">
      <c r="A563" s="115">
        <v>18</v>
      </c>
      <c r="B563" s="60" t="s">
        <v>46</v>
      </c>
      <c r="C563" s="61">
        <f>IF($B$543 ='Contribution Structures'!$H$3,'Contribution Structures'!C21,IF($B$543='Contribution Structures'!$H$4,'Contribution Structures'!C44,IF($B$543='Contribution Structures'!$H$5,'Contribution Structures'!C67,IF($B$543='Contribution Structures'!$H$6,'Contribution Structures'!C90,IF($B$543='Contribution Structures'!$H$7,'Contribution Structures'!C113,IF($B$543='Contribution Structures'!$H$8,'Contribution Structures'!C136,IF($B$543='Contribution Structures'!$H$9,'Contribution Structures'!C159)))))))</f>
        <v>0.35</v>
      </c>
      <c r="D563" s="110">
        <f>Input!$E$32</f>
        <v>0</v>
      </c>
      <c r="E563" s="84">
        <f>(C563*HLOOKUP($B$544,Input!$B$31:$E$35, 2, FALSE))+(D563-HLOOKUP($B$544,Input!$B$31:$E$35, 2, FALSE))</f>
        <v>0</v>
      </c>
      <c r="F563" s="61">
        <f>IF($B$543='Contribution Structures'!$H$3,'Contribution Structures'!D21,IF($B$543='Contribution Structures'!$H$4,'Contribution Structures'!D44,IF($B$543='Contribution Structures'!$H$5,'Contribution Structures'!D67,IF($B$543='Contribution Structures'!$H$6,'Contribution Structures'!D90,IF($B$543='Contribution Structures'!$H$7,'Contribution Structures'!D113,IF($B$543='Contribution Structures'!$H$8,'Contribution Structures'!D136,IF($B$543='Contribution Structures'!$H$9,'Contribution Structures'!D159)))))))</f>
        <v>0.35</v>
      </c>
      <c r="G563" s="110">
        <f>Input!$E$33</f>
        <v>0</v>
      </c>
      <c r="H563" s="84">
        <f>(F563*HLOOKUP($B$544,Input!$B$31:$E$35, 3, FALSE))+(G563-HLOOKUP($B$544,Input!$B$31:$E$35, 3, FALSE))</f>
        <v>0</v>
      </c>
      <c r="I563" s="61">
        <f>IF($B$543='Contribution Structures'!$H$3,'Contribution Structures'!E21,IF($B$543='Contribution Structures'!$H$4,'Contribution Structures'!E44,IF($B$543='Contribution Structures'!$H$5,'Contribution Structures'!E67,IF($B$543='Contribution Structures'!$H$6,'Contribution Structures'!E90,IF($B$543='Contribution Structures'!$H$7,'Contribution Structures'!E113,IF($B$543='Contribution Structures'!$H$8,'Contribution Structures'!E136,IF($B$543='Contribution Structures'!$H$9,'Contribution Structures'!E159)))))))</f>
        <v>0.35</v>
      </c>
      <c r="J563" s="110">
        <f>Input!$E$34</f>
        <v>0</v>
      </c>
      <c r="K563" s="84">
        <f>(I563*HLOOKUP($B$544,Input!$B$31:$E$35, 4, FALSE))+(J563-HLOOKUP($B$544,Input!$B$31:$E$35, 4, FALSE))</f>
        <v>0</v>
      </c>
      <c r="L563" s="61">
        <f>IF($B$543='Contribution Structures'!$H$3,'Contribution Structures'!F21,IF($B$543='Contribution Structures'!$H$4,'Contribution Structures'!F44,IF($B$543='Contribution Structures'!$H$5,'Contribution Structures'!F67,IF($B$543='Contribution Structures'!$H$6,'Contribution Structures'!F90,IF($B$543='Contribution Structures'!$H$7,'Contribution Structures'!F113,IF($B$543='Contribution Structures'!$H$8,'Contribution Structures'!F136,IF($B$543='Contribution Structures'!$H$9,'Contribution Structures'!F159)))))))</f>
        <v>0.32</v>
      </c>
      <c r="M563" s="110">
        <f>Input!$E$35</f>
        <v>0</v>
      </c>
      <c r="N563" s="84">
        <f>(L563*HLOOKUP($B$544,Input!$B$31:$E$35, 5, FALSE))+(M563-HLOOKUP($B$544,Input!$B$31:$E$35, 5, FALSE))</f>
        <v>0</v>
      </c>
    </row>
    <row r="564" spans="1:14" s="1" customFormat="1" x14ac:dyDescent="0.25">
      <c r="A564" s="115">
        <v>19</v>
      </c>
      <c r="B564" s="60" t="s">
        <v>47</v>
      </c>
      <c r="C564" s="61">
        <f>IF($B$543 ='Contribution Structures'!$H$3,'Contribution Structures'!C22,IF($B$543='Contribution Structures'!$H$4,'Contribution Structures'!C45,IF($B$543='Contribution Structures'!$H$5,'Contribution Structures'!C68,IF($B$543='Contribution Structures'!$H$6,'Contribution Structures'!C91,IF($B$543='Contribution Structures'!$H$7,'Contribution Structures'!C114,IF($B$543='Contribution Structures'!$H$8,'Contribution Structures'!C137,IF($B$543='Contribution Structures'!$H$9,'Contribution Structures'!C160)))))))</f>
        <v>0.35</v>
      </c>
      <c r="D564" s="110">
        <f>Input!$E$32</f>
        <v>0</v>
      </c>
      <c r="E564" s="84">
        <f>(C564*HLOOKUP($B$544,Input!$B$31:$E$35, 2, FALSE))+(D564-HLOOKUP($B$544,Input!$B$31:$E$35, 2, FALSE))</f>
        <v>0</v>
      </c>
      <c r="F564" s="61">
        <f>IF($B$543='Contribution Structures'!$H$3,'Contribution Structures'!D22,IF($B$543='Contribution Structures'!$H$4,'Contribution Structures'!D45,IF($B$543='Contribution Structures'!$H$5,'Contribution Structures'!D68,IF($B$543='Contribution Structures'!$H$6,'Contribution Structures'!D91,IF($B$543='Contribution Structures'!$H$7,'Contribution Structures'!D114,IF($B$543='Contribution Structures'!$H$8,'Contribution Structures'!D137,IF($B$543='Contribution Structures'!$H$9,'Contribution Structures'!D160)))))))</f>
        <v>0.35</v>
      </c>
      <c r="G564" s="110">
        <f>Input!$E$33</f>
        <v>0</v>
      </c>
      <c r="H564" s="84">
        <f>(F564*HLOOKUP($B$544,Input!$B$31:$E$35, 3, FALSE))+(G564-HLOOKUP($B$544,Input!$B$31:$E$35, 3, FALSE))</f>
        <v>0</v>
      </c>
      <c r="I564" s="61">
        <f>IF($B$543='Contribution Structures'!$H$3,'Contribution Structures'!E22,IF($B$543='Contribution Structures'!$H$4,'Contribution Structures'!E45,IF($B$543='Contribution Structures'!$H$5,'Contribution Structures'!E68,IF($B$543='Contribution Structures'!$H$6,'Contribution Structures'!E91,IF($B$543='Contribution Structures'!$H$7,'Contribution Structures'!E114,IF($B$543='Contribution Structures'!$H$8,'Contribution Structures'!E137,IF($B$543='Contribution Structures'!$H$9,'Contribution Structures'!E160)))))))</f>
        <v>0.35</v>
      </c>
      <c r="J564" s="110">
        <f>Input!$E$34</f>
        <v>0</v>
      </c>
      <c r="K564" s="84">
        <f>(I564*HLOOKUP($B$544,Input!$B$31:$E$35, 4, FALSE))+(J564-HLOOKUP($B$544,Input!$B$31:$E$35, 4, FALSE))</f>
        <v>0</v>
      </c>
      <c r="L564" s="61">
        <f>IF($B$543='Contribution Structures'!$H$3,'Contribution Structures'!F22,IF($B$543='Contribution Structures'!$H$4,'Contribution Structures'!F45,IF($B$543='Contribution Structures'!$H$5,'Contribution Structures'!F68,IF($B$543='Contribution Structures'!$H$6,'Contribution Structures'!F91,IF($B$543='Contribution Structures'!$H$7,'Contribution Structures'!F114,IF($B$543='Contribution Structures'!$H$8,'Contribution Structures'!F137,IF($B$543='Contribution Structures'!$H$9,'Contribution Structures'!F160)))))))</f>
        <v>0.32</v>
      </c>
      <c r="M564" s="110">
        <f>Input!$E$35</f>
        <v>0</v>
      </c>
      <c r="N564" s="84">
        <f>(L564*HLOOKUP($B$544,Input!$B$31:$E$35, 5, FALSE))+(M564-HLOOKUP($B$544,Input!$B$31:$E$35, 5, FALSE))</f>
        <v>0</v>
      </c>
    </row>
    <row r="565" spans="1:14" s="1" customFormat="1" ht="15.75" thickBot="1" x14ac:dyDescent="0.3">
      <c r="A565" s="115">
        <v>20</v>
      </c>
      <c r="B565" s="63" t="s">
        <v>48</v>
      </c>
      <c r="C565" s="64">
        <f>IF($B$543 ='Contribution Structures'!$H$3,'Contribution Structures'!C23,IF($B$543='Contribution Structures'!$H$4,'Contribution Structures'!C46,IF($B$543='Contribution Structures'!$H$5,'Contribution Structures'!C69,IF($B$543='Contribution Structures'!$H$6,'Contribution Structures'!C92,IF($B$543='Contribution Structures'!$H$7,'Contribution Structures'!C115,IF($B$543='Contribution Structures'!$H$8,'Contribution Structures'!C138,IF($B$543='Contribution Structures'!$H$9,'Contribution Structures'!C161)))))))</f>
        <v>0.35</v>
      </c>
      <c r="D565" s="113">
        <f>Input!$E$32</f>
        <v>0</v>
      </c>
      <c r="E565" s="89">
        <f>(C565*HLOOKUP($B$544,Input!$B$31:$E$35, 2, FALSE))+(D565-HLOOKUP($B$544,Input!$B$31:$E$35, 2, FALSE))</f>
        <v>0</v>
      </c>
      <c r="F565" s="64">
        <f>IF($B$543='Contribution Structures'!$H$3,'Contribution Structures'!D23,IF($B$543='Contribution Structures'!$H$4,'Contribution Structures'!D46,IF($B$543='Contribution Structures'!$H$5,'Contribution Structures'!D69,IF($B$543='Contribution Structures'!$H$6,'Contribution Structures'!D92,IF($B$543='Contribution Structures'!$H$7,'Contribution Structures'!D115,IF($B$543='Contribution Structures'!$H$8,'Contribution Structures'!D138,IF($B$543='Contribution Structures'!$H$9,'Contribution Structures'!D161)))))))</f>
        <v>0.35</v>
      </c>
      <c r="G565" s="113">
        <f>Input!$E$33</f>
        <v>0</v>
      </c>
      <c r="H565" s="89">
        <f>(F565*HLOOKUP($B$544,Input!$B$31:$E$35, 3, FALSE))+(G565-HLOOKUP($B$544,Input!$B$31:$E$35, 3, FALSE))</f>
        <v>0</v>
      </c>
      <c r="I565" s="64">
        <f>IF($B$543='Contribution Structures'!$H$3,'Contribution Structures'!E23,IF($B$543='Contribution Structures'!$H$4,'Contribution Structures'!E46,IF($B$543='Contribution Structures'!$H$5,'Contribution Structures'!E69,IF($B$543='Contribution Structures'!$H$6,'Contribution Structures'!E92,IF($B$543='Contribution Structures'!$H$7,'Contribution Structures'!E115,IF($B$543='Contribution Structures'!$H$8,'Contribution Structures'!E138,IF($B$543='Contribution Structures'!$H$9,'Contribution Structures'!E161)))))))</f>
        <v>0.35</v>
      </c>
      <c r="J565" s="113">
        <f>Input!$E$34</f>
        <v>0</v>
      </c>
      <c r="K565" s="89">
        <f>(I565*HLOOKUP($B$544,Input!$B$31:$E$35, 4, FALSE))+(J565-HLOOKUP($B$544,Input!$B$31:$E$35, 4, FALSE))</f>
        <v>0</v>
      </c>
      <c r="L565" s="64">
        <f>IF($B$543='Contribution Structures'!$H$3,'Contribution Structures'!F23,IF($B$543='Contribution Structures'!$H$4,'Contribution Structures'!F46,IF($B$543='Contribution Structures'!$H$5,'Contribution Structures'!F69,IF($B$543='Contribution Structures'!$H$6,'Contribution Structures'!F92,IF($B$543='Contribution Structures'!$H$7,'Contribution Structures'!F115,IF($B$543='Contribution Structures'!$H$8,'Contribution Structures'!F138,IF($B$543='Contribution Structures'!$H$9,'Contribution Structures'!F161)))))))</f>
        <v>0.35</v>
      </c>
      <c r="M565" s="113">
        <f>Input!$E$35</f>
        <v>0</v>
      </c>
      <c r="N565" s="89">
        <f>(L565*HLOOKUP($B$544,Input!$B$31:$E$35, 5, FALSE))+(M565-HLOOKUP($B$544,Input!$B$31:$E$35, 5, FALSE))</f>
        <v>0</v>
      </c>
    </row>
    <row r="566" spans="1:14" s="1" customFormat="1" ht="15.75" thickBot="1" x14ac:dyDescent="0.3">
      <c r="A566" s="114"/>
    </row>
    <row r="567" spans="1:14" s="1" customFormat="1" ht="22.5" customHeight="1" thickBot="1" x14ac:dyDescent="0.3">
      <c r="A567" s="125" t="s">
        <v>4</v>
      </c>
      <c r="B567" s="101" t="str">
        <f>Input!B41</f>
        <v>Vision 1</v>
      </c>
    </row>
    <row r="568" spans="1:14" s="1" customFormat="1" ht="26.1" customHeight="1" thickBot="1" x14ac:dyDescent="0.3">
      <c r="A568" s="126" t="s">
        <v>80</v>
      </c>
      <c r="B568" s="116" t="s">
        <v>77</v>
      </c>
    </row>
    <row r="569" spans="1:14" s="1" customFormat="1" ht="29.45" customHeight="1" thickBot="1" x14ac:dyDescent="0.3">
      <c r="A569" s="127" t="s">
        <v>82</v>
      </c>
      <c r="B569" s="117" t="s">
        <v>73</v>
      </c>
      <c r="C569" s="146" t="s">
        <v>12</v>
      </c>
      <c r="D569" s="147"/>
      <c r="E569" s="148"/>
      <c r="F569" s="146" t="s">
        <v>13</v>
      </c>
      <c r="G569" s="147"/>
      <c r="H569" s="148"/>
      <c r="I569" s="146" t="s">
        <v>14</v>
      </c>
      <c r="J569" s="147"/>
      <c r="K569" s="148"/>
      <c r="L569" s="146" t="s">
        <v>15</v>
      </c>
      <c r="M569" s="147"/>
      <c r="N569" s="148"/>
    </row>
    <row r="570" spans="1:14" s="1" customFormat="1" ht="26.25" thickBot="1" x14ac:dyDescent="0.3">
      <c r="A570" s="115" t="s">
        <v>16</v>
      </c>
      <c r="B570" s="55" t="s">
        <v>17</v>
      </c>
      <c r="C570" s="56" t="s">
        <v>18</v>
      </c>
      <c r="D570" s="72" t="s">
        <v>19</v>
      </c>
      <c r="E570" s="73" t="s">
        <v>20</v>
      </c>
      <c r="F570" s="56" t="s">
        <v>18</v>
      </c>
      <c r="G570" s="72" t="s">
        <v>19</v>
      </c>
      <c r="H570" s="73" t="s">
        <v>20</v>
      </c>
      <c r="I570" s="56" t="s">
        <v>18</v>
      </c>
      <c r="J570" s="72" t="s">
        <v>19</v>
      </c>
      <c r="K570" s="73" t="s">
        <v>20</v>
      </c>
      <c r="L570" s="56" t="s">
        <v>18</v>
      </c>
      <c r="M570" s="74" t="s">
        <v>19</v>
      </c>
      <c r="N570" s="75" t="s">
        <v>20</v>
      </c>
    </row>
    <row r="571" spans="1:14" s="1" customFormat="1" ht="13.5" customHeight="1" x14ac:dyDescent="0.25">
      <c r="A571" s="115">
        <v>1</v>
      </c>
      <c r="B571" s="91" t="s">
        <v>29</v>
      </c>
      <c r="C571" s="92">
        <f>IF($B$568 ='Contribution Structures'!$H$3,'Contribution Structures'!C4,IF($B$568='Contribution Structures'!$H$4,'Contribution Structures'!C27,IF($B$568='Contribution Structures'!$H$5,'Contribution Structures'!C50,IF($B$568='Contribution Structures'!$H$6,'Contribution Structures'!C73,IF($B$568='Contribution Structures'!$H$7,'Contribution Structures'!C96,IF($B$568='Contribution Structures'!$H$8,'Contribution Structures'!C119,IF($B$568='Contribution Structures'!$H$9,'Contribution Structures'!C142)))))))</f>
        <v>4.4999999999999998E-2</v>
      </c>
      <c r="D571" s="78">
        <f>Input!$B$42</f>
        <v>0</v>
      </c>
      <c r="E571" s="79">
        <f>(C571*HLOOKUP($B$569,Input!$B$41:$E$45, 2, FALSE))+(D571-HLOOKUP($B$569,Input!$B$41:$E$45, 2, FALSE))</f>
        <v>0</v>
      </c>
      <c r="F571" s="92">
        <f>IF($B$568='Contribution Structures'!$H$3,'Contribution Structures'!D4,IF($B$568='Contribution Structures'!$H$4,'Contribution Structures'!D27,IF($B$568='Contribution Structures'!$H$5,'Contribution Structures'!D50,IF($B$568='Contribution Structures'!$H$6,'Contribution Structures'!D73,IF($B$568='Contribution Structures'!$H$7,'Contribution Structures'!D96,IF($B$568='Contribution Structures'!$H$8,'Contribution Structures'!D119,IF($B$568='Contribution Structures'!$H$9,'Contribution Structures'!D142)))))))</f>
        <v>3.5000000000000003E-2</v>
      </c>
      <c r="G571" s="78">
        <f>Input!$B$43</f>
        <v>0</v>
      </c>
      <c r="H571" s="79">
        <f>(F571*HLOOKUP($B$569,Input!$B$41:$E$45, 3, FALSE))+(G571-HLOOKUP($B$569,Input!$B$41:$E$45, 3, FALSE))</f>
        <v>0</v>
      </c>
      <c r="I571" s="92">
        <f>IF($B$568='Contribution Structures'!$H$3,'Contribution Structures'!E4,IF($B$568='Contribution Structures'!$H$4,'Contribution Structures'!E27,IF($B$568='Contribution Structures'!$H$5,'Contribution Structures'!E50,IF($B$568='Contribution Structures'!$H$6,'Contribution Structures'!E73,IF($B$568='Contribution Structures'!$H$7,'Contribution Structures'!E96,IF($B$568='Contribution Structures'!$H$8,'Contribution Structures'!E119,IF($B$568='Contribution Structures'!$H$9,'Contribution Structures'!E142)))))))</f>
        <v>3.5000000000000003E-2</v>
      </c>
      <c r="J571" s="78">
        <f>Input!$B$44</f>
        <v>0</v>
      </c>
      <c r="K571" s="79">
        <f>(I571*HLOOKUP($B$569,Input!$B$41:$E$45, 4, FALSE))+(J571-HLOOKUP($B$569,Input!$B$41:$E$45, 4, FALSE))</f>
        <v>0</v>
      </c>
      <c r="L571" s="92">
        <f>IF($B$568='Contribution Structures'!$H$3,'Contribution Structures'!F4,IF($B$568='Contribution Structures'!$H$4,'Contribution Structures'!F27,IF($B$568='Contribution Structures'!$H$5,'Contribution Structures'!F50,IF($B$568='Contribution Structures'!$H$6,'Contribution Structures'!F73,IF($B$568='Contribution Structures'!$H$7,'Contribution Structures'!F96,IF($B$568='Contribution Structures'!$H$8,'Contribution Structures'!F119,IF($B$568='Contribution Structures'!$H$9,'Contribution Structures'!F142)))))))</f>
        <v>0.03</v>
      </c>
      <c r="M571" s="78">
        <f>Input!$B$45</f>
        <v>0</v>
      </c>
      <c r="N571" s="79">
        <f>(L571*HLOOKUP($B$569,Input!$B$41:$E$45, 5, FALSE))+(M571-HLOOKUP($B$569,Input!$B$41:$E$45, 5, FALSE))</f>
        <v>0</v>
      </c>
    </row>
    <row r="572" spans="1:14" s="1" customFormat="1" ht="13.5" customHeight="1" x14ac:dyDescent="0.25">
      <c r="A572" s="115">
        <v>2</v>
      </c>
      <c r="B572" s="60" t="s">
        <v>30</v>
      </c>
      <c r="C572" s="61">
        <f>IF($B$568 ='Contribution Structures'!$H$3,'Contribution Structures'!C5,IF($B$568='Contribution Structures'!$H$4,'Contribution Structures'!C28,IF($B$568='Contribution Structures'!$H$5,'Contribution Structures'!C51,IF($B$568='Contribution Structures'!$H$6,'Contribution Structures'!C74,IF($B$568='Contribution Structures'!$H$7,'Contribution Structures'!C97,IF($B$568='Contribution Structures'!$H$8,'Contribution Structures'!C120,IF($B$568='Contribution Structures'!$H$9,'Contribution Structures'!C143)))))))</f>
        <v>5.5E-2</v>
      </c>
      <c r="D572" s="110">
        <f>Input!$B$42</f>
        <v>0</v>
      </c>
      <c r="E572" s="84">
        <f>(C572*HLOOKUP($B$569,Input!$B$41:$E$45, 2, FALSE))+(D572-HLOOKUP($B$569,Input!$B$41:$E$45, 2, FALSE))</f>
        <v>0</v>
      </c>
      <c r="F572" s="61">
        <f>IF($B$568='Contribution Structures'!$H$3,'Contribution Structures'!D5,IF($B$568='Contribution Structures'!$H$4,'Contribution Structures'!D28,IF($B$568='Contribution Structures'!$H$5,'Contribution Structures'!D51,IF($B$568='Contribution Structures'!$H$6,'Contribution Structures'!D74,IF($B$568='Contribution Structures'!$H$7,'Contribution Structures'!D97,IF($B$568='Contribution Structures'!$H$8,'Contribution Structures'!D120,IF($B$568='Contribution Structures'!$H$9,'Contribution Structures'!D143)))))))</f>
        <v>3.5000000000000003E-2</v>
      </c>
      <c r="G572" s="110">
        <f>Input!$B$43</f>
        <v>0</v>
      </c>
      <c r="H572" s="84">
        <f>(F572*HLOOKUP($B$569,Input!$B$41:$E$45, 3, FALSE))+(G572-HLOOKUP($B$569,Input!$B$41:$E$45, 3, FALSE))</f>
        <v>0</v>
      </c>
      <c r="I572" s="61">
        <f>IF($B$568='Contribution Structures'!$H$3,'Contribution Structures'!E5,IF($B$568='Contribution Structures'!$H$4,'Contribution Structures'!E28,IF($B$568='Contribution Structures'!$H$5,'Contribution Structures'!E51,IF($B$568='Contribution Structures'!$H$6,'Contribution Structures'!E74,IF($B$568='Contribution Structures'!$H$7,'Contribution Structures'!E97,IF($B$568='Contribution Structures'!$H$8,'Contribution Structures'!E120,IF($B$568='Contribution Structures'!$H$9,'Contribution Structures'!E143)))))))</f>
        <v>3.5000000000000003E-2</v>
      </c>
      <c r="J572" s="110">
        <f>Input!$B$44</f>
        <v>0</v>
      </c>
      <c r="K572" s="84">
        <f>(I572*HLOOKUP($B$569,Input!$B$41:$E$45, 4, FALSE))+(J572-HLOOKUP($B$569,Input!$B$41:$E$45, 4, FALSE))</f>
        <v>0</v>
      </c>
      <c r="L572" s="61">
        <f>IF($B$568='Contribution Structures'!$H$3,'Contribution Structures'!F5,IF($B$568='Contribution Structures'!$H$4,'Contribution Structures'!F28,IF($B$568='Contribution Structures'!$H$5,'Contribution Structures'!F51,IF($B$568='Contribution Structures'!$H$6,'Contribution Structures'!F74,IF($B$568='Contribution Structures'!$H$7,'Contribution Structures'!F97,IF($B$568='Contribution Structures'!$H$8,'Contribution Structures'!F120,IF($B$568='Contribution Structures'!$H$9,'Contribution Structures'!F143)))))))</f>
        <v>0.03</v>
      </c>
      <c r="M572" s="110">
        <f>Input!$B$45</f>
        <v>0</v>
      </c>
      <c r="N572" s="84">
        <f>(L572*HLOOKUP($B$569,Input!$B$41:$E$45, 5, FALSE))+(M572-HLOOKUP($B$569,Input!$B$41:$E$45, 5, FALSE))</f>
        <v>0</v>
      </c>
    </row>
    <row r="573" spans="1:14" s="1" customFormat="1" ht="13.5" customHeight="1" x14ac:dyDescent="0.25">
      <c r="A573" s="115">
        <v>3</v>
      </c>
      <c r="B573" s="60" t="s">
        <v>31</v>
      </c>
      <c r="C573" s="61">
        <f>IF($B$568 ='Contribution Structures'!$H$3,'Contribution Structures'!C6,IF($B$568='Contribution Structures'!$H$4,'Contribution Structures'!C29,IF($B$568='Contribution Structures'!$H$5,'Contribution Structures'!C52,IF($B$568='Contribution Structures'!$H$6,'Contribution Structures'!C75,IF($B$568='Contribution Structures'!$H$7,'Contribution Structures'!C98,IF($B$568='Contribution Structures'!$H$8,'Contribution Structures'!C121,IF($B$568='Contribution Structures'!$H$9,'Contribution Structures'!C144)))))))</f>
        <v>7.4999999999999997E-2</v>
      </c>
      <c r="D573" s="110">
        <f>Input!$B$42</f>
        <v>0</v>
      </c>
      <c r="E573" s="84">
        <f>(C573*HLOOKUP($B$569,Input!$B$41:$E$45, 2, FALSE))+(D573-HLOOKUP($B$569,Input!$B$41:$E$45, 2, FALSE))</f>
        <v>0</v>
      </c>
      <c r="F573" s="61">
        <f>IF($B$568='Contribution Structures'!$H$3,'Contribution Structures'!D6,IF($B$568='Contribution Structures'!$H$4,'Contribution Structures'!D29,IF($B$568='Contribution Structures'!$H$5,'Contribution Structures'!D52,IF($B$568='Contribution Structures'!$H$6,'Contribution Structures'!D75,IF($B$568='Contribution Structures'!$H$7,'Contribution Structures'!D98,IF($B$568='Contribution Structures'!$H$8,'Contribution Structures'!D121,IF($B$568='Contribution Structures'!$H$9,'Contribution Structures'!D144)))))))</f>
        <v>4.4999999999999998E-2</v>
      </c>
      <c r="G573" s="110">
        <f>Input!$B$43</f>
        <v>0</v>
      </c>
      <c r="H573" s="84">
        <f>(F573*HLOOKUP($B$569,Input!$B$41:$E$45, 3, FALSE))+(G573-HLOOKUP($B$569,Input!$B$41:$E$45, 3, FALSE))</f>
        <v>0</v>
      </c>
      <c r="I573" s="61">
        <f>IF($B$568='Contribution Structures'!$H$3,'Contribution Structures'!E6,IF($B$568='Contribution Structures'!$H$4,'Contribution Structures'!E29,IF($B$568='Contribution Structures'!$H$5,'Contribution Structures'!E52,IF($B$568='Contribution Structures'!$H$6,'Contribution Structures'!E75,IF($B$568='Contribution Structures'!$H$7,'Contribution Structures'!E98,IF($B$568='Contribution Structures'!$H$8,'Contribution Structures'!E121,IF($B$568='Contribution Structures'!$H$9,'Contribution Structures'!E144)))))))</f>
        <v>4.4999999999999998E-2</v>
      </c>
      <c r="J573" s="110">
        <f>Input!$B$44</f>
        <v>0</v>
      </c>
      <c r="K573" s="84">
        <f>(I573*HLOOKUP($B$569,Input!$B$41:$E$45, 4, FALSE))+(J573-HLOOKUP($B$569,Input!$B$41:$E$45, 4, FALSE))</f>
        <v>0</v>
      </c>
      <c r="L573" s="61">
        <f>IF($B$568='Contribution Structures'!$H$3,'Contribution Structures'!F6,IF($B$568='Contribution Structures'!$H$4,'Contribution Structures'!F29,IF($B$568='Contribution Structures'!$H$5,'Contribution Structures'!F52,IF($B$568='Contribution Structures'!$H$6,'Contribution Structures'!F75,IF($B$568='Contribution Structures'!$H$7,'Contribution Structures'!F98,IF($B$568='Contribution Structures'!$H$8,'Contribution Structures'!F121,IF($B$568='Contribution Structures'!$H$9,'Contribution Structures'!F144)))))))</f>
        <v>0.04</v>
      </c>
      <c r="M573" s="110">
        <f>Input!$B$45</f>
        <v>0</v>
      </c>
      <c r="N573" s="84">
        <f>(L573*HLOOKUP($B$569,Input!$B$41:$E$45, 5, FALSE))+(M573-HLOOKUP($B$569,Input!$B$41:$E$45, 5, FALSE))</f>
        <v>0</v>
      </c>
    </row>
    <row r="574" spans="1:14" s="1" customFormat="1" x14ac:dyDescent="0.25">
      <c r="A574" s="115">
        <v>4</v>
      </c>
      <c r="B574" s="60" t="s">
        <v>32</v>
      </c>
      <c r="C574" s="61">
        <f>IF($B$568 ='Contribution Structures'!$H$3,'Contribution Structures'!C7,IF($B$568='Contribution Structures'!$H$4,'Contribution Structures'!C30,IF($B$568='Contribution Structures'!$H$5,'Contribution Structures'!C53,IF($B$568='Contribution Structures'!$H$6,'Contribution Structures'!C76,IF($B$568='Contribution Structures'!$H$7,'Contribution Structures'!C99,IF($B$568='Contribution Structures'!$H$8,'Contribution Structures'!C122,IF($B$568='Contribution Structures'!$H$9,'Contribution Structures'!C145)))))))</f>
        <v>0.1</v>
      </c>
      <c r="D574" s="110">
        <f>Input!$B$42</f>
        <v>0</v>
      </c>
      <c r="E574" s="84">
        <f>(C574*HLOOKUP($B$569,Input!$B$41:$E$45, 2, FALSE))+(D574-HLOOKUP($B$569,Input!$B$41:$E$45, 2, FALSE))</f>
        <v>0</v>
      </c>
      <c r="F574" s="61">
        <f>IF($B$568='Contribution Structures'!$H$3,'Contribution Structures'!D7,IF($B$568='Contribution Structures'!$H$4,'Contribution Structures'!D30,IF($B$568='Contribution Structures'!$H$5,'Contribution Structures'!D53,IF($B$568='Contribution Structures'!$H$6,'Contribution Structures'!D76,IF($B$568='Contribution Structures'!$H$7,'Contribution Structures'!D99,IF($B$568='Contribution Structures'!$H$8,'Contribution Structures'!D122,IF($B$568='Contribution Structures'!$H$9,'Contribution Structures'!D145)))))))</f>
        <v>0.06</v>
      </c>
      <c r="G574" s="110">
        <f>Input!$B$43</f>
        <v>0</v>
      </c>
      <c r="H574" s="84">
        <f>(F574*HLOOKUP($B$569,Input!$B$41:$E$45, 3, FALSE))+(G574-HLOOKUP($B$569,Input!$B$41:$E$45, 3, FALSE))</f>
        <v>0</v>
      </c>
      <c r="I574" s="61">
        <f>IF($B$568='Contribution Structures'!$H$3,'Contribution Structures'!E7,IF($B$568='Contribution Structures'!$H$4,'Contribution Structures'!E30,IF($B$568='Contribution Structures'!$H$5,'Contribution Structures'!E53,IF($B$568='Contribution Structures'!$H$6,'Contribution Structures'!E76,IF($B$568='Contribution Structures'!$H$7,'Contribution Structures'!E99,IF($B$568='Contribution Structures'!$H$8,'Contribution Structures'!E122,IF($B$568='Contribution Structures'!$H$9,'Contribution Structures'!E145)))))))</f>
        <v>0.06</v>
      </c>
      <c r="J574" s="110">
        <f>Input!$B$44</f>
        <v>0</v>
      </c>
      <c r="K574" s="84">
        <f>(I574*HLOOKUP($B$569,Input!$B$41:$E$45, 4, FALSE))+(J574-HLOOKUP($B$569,Input!$B$41:$E$45, 4, FALSE))</f>
        <v>0</v>
      </c>
      <c r="L574" s="61">
        <f>IF($B$568='Contribution Structures'!$H$3,'Contribution Structures'!F7,IF($B$568='Contribution Structures'!$H$4,'Contribution Structures'!F30,IF($B$568='Contribution Structures'!$H$5,'Contribution Structures'!F53,IF($B$568='Contribution Structures'!$H$6,'Contribution Structures'!F76,IF($B$568='Contribution Structures'!$H$7,'Contribution Structures'!F99,IF($B$568='Contribution Structures'!$H$8,'Contribution Structures'!F122,IF($B$568='Contribution Structures'!$H$9,'Contribution Structures'!F145)))))))</f>
        <v>0.05</v>
      </c>
      <c r="M574" s="110">
        <f>Input!$B$45</f>
        <v>0</v>
      </c>
      <c r="N574" s="84">
        <f>(L574*HLOOKUP($B$569,Input!$B$41:$E$45, 5, FALSE))+(M574-HLOOKUP($B$569,Input!$B$41:$E$45, 5, FALSE))</f>
        <v>0</v>
      </c>
    </row>
    <row r="575" spans="1:14" s="1" customFormat="1" ht="13.5" customHeight="1" x14ac:dyDescent="0.25">
      <c r="A575" s="115">
        <v>5</v>
      </c>
      <c r="B575" s="60" t="s">
        <v>33</v>
      </c>
      <c r="C575" s="61">
        <f>IF($B$568 ='Contribution Structures'!$H$3,'Contribution Structures'!C8,IF($B$568='Contribution Structures'!$H$4,'Contribution Structures'!C31,IF($B$568='Contribution Structures'!$H$5,'Contribution Structures'!C54,IF($B$568='Contribution Structures'!$H$6,'Contribution Structures'!C77,IF($B$568='Contribution Structures'!$H$7,'Contribution Structures'!C100,IF($B$568='Contribution Structures'!$H$8,'Contribution Structures'!C123,IF($B$568='Contribution Structures'!$H$9,'Contribution Structures'!C146)))))))</f>
        <v>0.11</v>
      </c>
      <c r="D575" s="110">
        <f>Input!$B$42</f>
        <v>0</v>
      </c>
      <c r="E575" s="84">
        <f>(C575*HLOOKUP($B$569,Input!$B$41:$E$45, 2, FALSE))+(D575-HLOOKUP($B$569,Input!$B$41:$E$45, 2, FALSE))</f>
        <v>0</v>
      </c>
      <c r="F575" s="61">
        <f>IF($B$568='Contribution Structures'!$H$3,'Contribution Structures'!D8,IF($B$568='Contribution Structures'!$H$4,'Contribution Structures'!D31,IF($B$568='Contribution Structures'!$H$5,'Contribution Structures'!D54,IF($B$568='Contribution Structures'!$H$6,'Contribution Structures'!D77,IF($B$568='Contribution Structures'!$H$7,'Contribution Structures'!D100,IF($B$568='Contribution Structures'!$H$8,'Contribution Structures'!D123,IF($B$568='Contribution Structures'!$H$9,'Contribution Structures'!D146)))))))</f>
        <v>7.0000000000000007E-2</v>
      </c>
      <c r="G575" s="110">
        <f>Input!$B$43</f>
        <v>0</v>
      </c>
      <c r="H575" s="84">
        <f>(F575*HLOOKUP($B$569,Input!$B$41:$E$45, 3, FALSE))+(G575-HLOOKUP($B$569,Input!$B$41:$E$45, 3, FALSE))</f>
        <v>0</v>
      </c>
      <c r="I575" s="61">
        <f>IF($B$568='Contribution Structures'!$H$3,'Contribution Structures'!E8,IF($B$568='Contribution Structures'!$H$4,'Contribution Structures'!E31,IF($B$568='Contribution Structures'!$H$5,'Contribution Structures'!E54,IF($B$568='Contribution Structures'!$H$6,'Contribution Structures'!E77,IF($B$568='Contribution Structures'!$H$7,'Contribution Structures'!E100,IF($B$568='Contribution Structures'!$H$8,'Contribution Structures'!E123,IF($B$568='Contribution Structures'!$H$9,'Contribution Structures'!E146)))))))</f>
        <v>7.0000000000000007E-2</v>
      </c>
      <c r="J575" s="110">
        <f>Input!$B$44</f>
        <v>0</v>
      </c>
      <c r="K575" s="84">
        <f>(I575*HLOOKUP($B$569,Input!$B$41:$E$45, 4, FALSE))+(J575-HLOOKUP($B$569,Input!$B$41:$E$45, 4, FALSE))</f>
        <v>0</v>
      </c>
      <c r="L575" s="61">
        <f>IF($B$568='Contribution Structures'!$H$3,'Contribution Structures'!F8,IF($B$568='Contribution Structures'!$H$4,'Contribution Structures'!F31,IF($B$568='Contribution Structures'!$H$5,'Contribution Structures'!F54,IF($B$568='Contribution Structures'!$H$6,'Contribution Structures'!F77,IF($B$568='Contribution Structures'!$H$7,'Contribution Structures'!F100,IF($B$568='Contribution Structures'!$H$8,'Contribution Structures'!F123,IF($B$568='Contribution Structures'!$H$9,'Contribution Structures'!F146)))))))</f>
        <v>0.06</v>
      </c>
      <c r="M575" s="110">
        <f>Input!$B$45</f>
        <v>0</v>
      </c>
      <c r="N575" s="84">
        <f>(L575*HLOOKUP($B$569,Input!$B$41:$E$45, 5, FALSE))+(M575-HLOOKUP($B$569,Input!$B$41:$E$45, 5, FALSE))</f>
        <v>0</v>
      </c>
    </row>
    <row r="576" spans="1:14" s="1" customFormat="1" ht="13.5" customHeight="1" x14ac:dyDescent="0.25">
      <c r="A576" s="115">
        <v>6</v>
      </c>
      <c r="B576" s="60" t="s">
        <v>34</v>
      </c>
      <c r="C576" s="61">
        <f>IF($B$568 ='Contribution Structures'!$H$3,'Contribution Structures'!C9,IF($B$568='Contribution Structures'!$H$4,'Contribution Structures'!C32,IF($B$568='Contribution Structures'!$H$5,'Contribution Structures'!C55,IF($B$568='Contribution Structures'!$H$6,'Contribution Structures'!C78,IF($B$568='Contribution Structures'!$H$7,'Contribution Structures'!C101,IF($B$568='Contribution Structures'!$H$8,'Contribution Structures'!C124,IF($B$568='Contribution Structures'!$H$9,'Contribution Structures'!C147)))))))</f>
        <v>0.12</v>
      </c>
      <c r="D576" s="110">
        <f>Input!$B$42</f>
        <v>0</v>
      </c>
      <c r="E576" s="84">
        <f>(C576*HLOOKUP($B$569,Input!$B$41:$E$45, 2, FALSE))+(D576-HLOOKUP($B$569,Input!$B$41:$E$45, 2, FALSE))</f>
        <v>0</v>
      </c>
      <c r="F576" s="61">
        <f>IF($B$568='Contribution Structures'!$H$3,'Contribution Structures'!D9,IF($B$568='Contribution Structures'!$H$4,'Contribution Structures'!D32,IF($B$568='Contribution Structures'!$H$5,'Contribution Structures'!D55,IF($B$568='Contribution Structures'!$H$6,'Contribution Structures'!D78,IF($B$568='Contribution Structures'!$H$7,'Contribution Structures'!D101,IF($B$568='Contribution Structures'!$H$8,'Contribution Structures'!D124,IF($B$568='Contribution Structures'!$H$9,'Contribution Structures'!D147)))))))</f>
        <v>0.08</v>
      </c>
      <c r="G576" s="110">
        <f>Input!$B$43</f>
        <v>0</v>
      </c>
      <c r="H576" s="84">
        <f>(F576*HLOOKUP($B$569,Input!$B$41:$E$45, 3, FALSE))+(G576-HLOOKUP($B$569,Input!$B$41:$E$45, 3, FALSE))</f>
        <v>0</v>
      </c>
      <c r="I576" s="61">
        <f>IF($B$568='Contribution Structures'!$H$3,'Contribution Structures'!E9,IF($B$568='Contribution Structures'!$H$4,'Contribution Structures'!E32,IF($B$568='Contribution Structures'!$H$5,'Contribution Structures'!E55,IF($B$568='Contribution Structures'!$H$6,'Contribution Structures'!E78,IF($B$568='Contribution Structures'!$H$7,'Contribution Structures'!E101,IF($B$568='Contribution Structures'!$H$8,'Contribution Structures'!E124,IF($B$568='Contribution Structures'!$H$9,'Contribution Structures'!E147)))))))</f>
        <v>0.08</v>
      </c>
      <c r="J576" s="110">
        <f>Input!$B$44</f>
        <v>0</v>
      </c>
      <c r="K576" s="84">
        <f>(I576*HLOOKUP($B$569,Input!$B$41:$E$45, 4, FALSE))+(J576-HLOOKUP($B$569,Input!$B$41:$E$45, 4, FALSE))</f>
        <v>0</v>
      </c>
      <c r="L576" s="61">
        <f>IF($B$568='Contribution Structures'!$H$3,'Contribution Structures'!F9,IF($B$568='Contribution Structures'!$H$4,'Contribution Structures'!F32,IF($B$568='Contribution Structures'!$H$5,'Contribution Structures'!F55,IF($B$568='Contribution Structures'!$H$6,'Contribution Structures'!F78,IF($B$568='Contribution Structures'!$H$7,'Contribution Structures'!F101,IF($B$568='Contribution Structures'!$H$8,'Contribution Structures'!F124,IF($B$568='Contribution Structures'!$H$9,'Contribution Structures'!F147)))))))</f>
        <v>7.0000000000000007E-2</v>
      </c>
      <c r="M576" s="110">
        <f>Input!$B$45</f>
        <v>0</v>
      </c>
      <c r="N576" s="84">
        <f>(L576*HLOOKUP($B$569,Input!$B$41:$E$45, 5, FALSE))+(M576-HLOOKUP($B$569,Input!$B$41:$E$45, 5, FALSE))</f>
        <v>0</v>
      </c>
    </row>
    <row r="577" spans="1:14" s="1" customFormat="1" ht="13.5" customHeight="1" x14ac:dyDescent="0.25">
      <c r="A577" s="115">
        <v>7</v>
      </c>
      <c r="B577" s="60" t="s">
        <v>35</v>
      </c>
      <c r="C577" s="61">
        <f>IF($B$568 ='Contribution Structures'!$H$3,'Contribution Structures'!C10,IF($B$568='Contribution Structures'!$H$4,'Contribution Structures'!C33,IF($B$568='Contribution Structures'!$H$5,'Contribution Structures'!C56,IF($B$568='Contribution Structures'!$H$6,'Contribution Structures'!C79,IF($B$568='Contribution Structures'!$H$7,'Contribution Structures'!C102,IF($B$568='Contribution Structures'!$H$8,'Contribution Structures'!C125,IF($B$568='Contribution Structures'!$H$9,'Contribution Structures'!C148)))))))</f>
        <v>0.14000000000000001</v>
      </c>
      <c r="D577" s="110">
        <f>Input!$B$42</f>
        <v>0</v>
      </c>
      <c r="E577" s="84">
        <f>(C577*HLOOKUP($B$569,Input!$B$41:$E$45, 2, FALSE))+(D577-HLOOKUP($B$569,Input!$B$41:$E$45, 2, FALSE))</f>
        <v>0</v>
      </c>
      <c r="F577" s="61">
        <f>IF($B$568='Contribution Structures'!$H$3,'Contribution Structures'!D10,IF($B$568='Contribution Structures'!$H$4,'Contribution Structures'!D33,IF($B$568='Contribution Structures'!$H$5,'Contribution Structures'!D56,IF($B$568='Contribution Structures'!$H$6,'Contribution Structures'!D79,IF($B$568='Contribution Structures'!$H$7,'Contribution Structures'!D102,IF($B$568='Contribution Structures'!$H$8,'Contribution Structures'!D125,IF($B$568='Contribution Structures'!$H$9,'Contribution Structures'!D148)))))))</f>
        <v>0.1</v>
      </c>
      <c r="G577" s="110">
        <f>Input!$B$43</f>
        <v>0</v>
      </c>
      <c r="H577" s="84">
        <f>(F577*HLOOKUP($B$569,Input!$B$41:$E$45, 3, FALSE))+(G577-HLOOKUP($B$569,Input!$B$41:$E$45, 3, FALSE))</f>
        <v>0</v>
      </c>
      <c r="I577" s="61">
        <f>IF($B$568='Contribution Structures'!$H$3,'Contribution Structures'!E10,IF($B$568='Contribution Structures'!$H$4,'Contribution Structures'!E33,IF($B$568='Contribution Structures'!$H$5,'Contribution Structures'!E56,IF($B$568='Contribution Structures'!$H$6,'Contribution Structures'!E79,IF($B$568='Contribution Structures'!$H$7,'Contribution Structures'!E102,IF($B$568='Contribution Structures'!$H$8,'Contribution Structures'!E125,IF($B$568='Contribution Structures'!$H$9,'Contribution Structures'!E148)))))))</f>
        <v>0.1</v>
      </c>
      <c r="J577" s="110">
        <f>Input!$B$44</f>
        <v>0</v>
      </c>
      <c r="K577" s="84">
        <f>(I577*HLOOKUP($B$569,Input!$B$41:$E$45, 4, FALSE))+(J577-HLOOKUP($B$569,Input!$B$41:$E$45, 4, FALSE))</f>
        <v>0</v>
      </c>
      <c r="L577" s="61">
        <f>IF($B$568='Contribution Structures'!$H$3,'Contribution Structures'!F10,IF($B$568='Contribution Structures'!$H$4,'Contribution Structures'!F33,IF($B$568='Contribution Structures'!$H$5,'Contribution Structures'!F56,IF($B$568='Contribution Structures'!$H$6,'Contribution Structures'!F79,IF($B$568='Contribution Structures'!$H$7,'Contribution Structures'!F102,IF($B$568='Contribution Structures'!$H$8,'Contribution Structures'!F125,IF($B$568='Contribution Structures'!$H$9,'Contribution Structures'!F148)))))))</f>
        <v>0.09</v>
      </c>
      <c r="M577" s="110">
        <f>Input!$B$45</f>
        <v>0</v>
      </c>
      <c r="N577" s="84">
        <f>(L577*HLOOKUP($B$569,Input!$B$41:$E$45, 5, FALSE))+(M577-HLOOKUP($B$569,Input!$B$41:$E$45, 5, FALSE))</f>
        <v>0</v>
      </c>
    </row>
    <row r="578" spans="1:14" s="1" customFormat="1" x14ac:dyDescent="0.25">
      <c r="A578" s="115">
        <v>8</v>
      </c>
      <c r="B578" s="60" t="s">
        <v>36</v>
      </c>
      <c r="C578" s="61">
        <f>IF($B$568 ='Contribution Structures'!$H$3,'Contribution Structures'!C11,IF($B$568='Contribution Structures'!$H$4,'Contribution Structures'!C34,IF($B$568='Contribution Structures'!$H$5,'Contribution Structures'!C57,IF($B$568='Contribution Structures'!$H$6,'Contribution Structures'!C80,IF($B$568='Contribution Structures'!$H$7,'Contribution Structures'!C103,IF($B$568='Contribution Structures'!$H$8,'Contribution Structures'!C126,IF($B$568='Contribution Structures'!$H$9,'Contribution Structures'!C149)))))))</f>
        <v>0.2</v>
      </c>
      <c r="D578" s="110">
        <f>Input!$B$42</f>
        <v>0</v>
      </c>
      <c r="E578" s="84">
        <f>(C578*HLOOKUP($B$569,Input!$B$41:$E$45, 2, FALSE))+(D578-HLOOKUP($B$569,Input!$B$41:$E$45, 2, FALSE))</f>
        <v>0</v>
      </c>
      <c r="F578" s="61">
        <f>IF($B$568='Contribution Structures'!$H$3,'Contribution Structures'!D11,IF($B$568='Contribution Structures'!$H$4,'Contribution Structures'!D34,IF($B$568='Contribution Structures'!$H$5,'Contribution Structures'!D57,IF($B$568='Contribution Structures'!$H$6,'Contribution Structures'!D80,IF($B$568='Contribution Structures'!$H$7,'Contribution Structures'!D103,IF($B$568='Contribution Structures'!$H$8,'Contribution Structures'!D126,IF($B$568='Contribution Structures'!$H$9,'Contribution Structures'!D149)))))))</f>
        <v>0.15</v>
      </c>
      <c r="G578" s="110">
        <f>Input!$B$43</f>
        <v>0</v>
      </c>
      <c r="H578" s="84">
        <f>(F578*HLOOKUP($B$569,Input!$B$41:$E$45, 3, FALSE))+(G578-HLOOKUP($B$569,Input!$B$41:$E$45, 3, FALSE))</f>
        <v>0</v>
      </c>
      <c r="I578" s="61">
        <f>IF($B$568='Contribution Structures'!$H$3,'Contribution Structures'!E11,IF($B$568='Contribution Structures'!$H$4,'Contribution Structures'!E34,IF($B$568='Contribution Structures'!$H$5,'Contribution Structures'!E57,IF($B$568='Contribution Structures'!$H$6,'Contribution Structures'!E80,IF($B$568='Contribution Structures'!$H$7,'Contribution Structures'!E103,IF($B$568='Contribution Structures'!$H$8,'Contribution Structures'!E126,IF($B$568='Contribution Structures'!$H$9,'Contribution Structures'!E149)))))))</f>
        <v>0.15</v>
      </c>
      <c r="J578" s="110">
        <f>Input!$B$44</f>
        <v>0</v>
      </c>
      <c r="K578" s="84">
        <f>(I578*HLOOKUP($B$569,Input!$B$41:$E$45, 4, FALSE))+(J578-HLOOKUP($B$569,Input!$B$41:$E$45, 4, FALSE))</f>
        <v>0</v>
      </c>
      <c r="L578" s="61">
        <f>IF($B$568='Contribution Structures'!$H$3,'Contribution Structures'!F11,IF($B$568='Contribution Structures'!$H$4,'Contribution Structures'!F34,IF($B$568='Contribution Structures'!$H$5,'Contribution Structures'!F57,IF($B$568='Contribution Structures'!$H$6,'Contribution Structures'!F80,IF($B$568='Contribution Structures'!$H$7,'Contribution Structures'!F103,IF($B$568='Contribution Structures'!$H$8,'Contribution Structures'!F126,IF($B$568='Contribution Structures'!$H$9,'Contribution Structures'!F149)))))))</f>
        <v>0.12</v>
      </c>
      <c r="M578" s="110">
        <f>Input!$B$45</f>
        <v>0</v>
      </c>
      <c r="N578" s="84">
        <f>(L578*HLOOKUP($B$569,Input!$B$41:$E$45, 5, FALSE))+(M578-HLOOKUP($B$569,Input!$B$41:$E$45, 5, FALSE))</f>
        <v>0</v>
      </c>
    </row>
    <row r="579" spans="1:14" s="1" customFormat="1" x14ac:dyDescent="0.25">
      <c r="A579" s="115">
        <v>9</v>
      </c>
      <c r="B579" s="60" t="s">
        <v>37</v>
      </c>
      <c r="C579" s="61">
        <f>IF($B$568 ='Contribution Structures'!$H$3,'Contribution Structures'!C12,IF($B$568='Contribution Structures'!$H$4,'Contribution Structures'!C35,IF($B$568='Contribution Structures'!$H$5,'Contribution Structures'!C58,IF($B$568='Contribution Structures'!$H$6,'Contribution Structures'!C81,IF($B$568='Contribution Structures'!$H$7,'Contribution Structures'!C104,IF($B$568='Contribution Structures'!$H$8,'Contribution Structures'!C127,IF($B$568='Contribution Structures'!$H$9,'Contribution Structures'!C150)))))))</f>
        <v>0.23</v>
      </c>
      <c r="D579" s="110">
        <f>Input!$B$42</f>
        <v>0</v>
      </c>
      <c r="E579" s="84">
        <f>(C579*HLOOKUP($B$569,Input!$B$41:$E$45, 2, FALSE))+(D579-HLOOKUP($B$569,Input!$B$41:$E$45, 2, FALSE))</f>
        <v>0</v>
      </c>
      <c r="F579" s="61">
        <f>IF($B$568='Contribution Structures'!$H$3,'Contribution Structures'!D12,IF($B$568='Contribution Structures'!$H$4,'Contribution Structures'!D35,IF($B$568='Contribution Structures'!$H$5,'Contribution Structures'!D58,IF($B$568='Contribution Structures'!$H$6,'Contribution Structures'!D81,IF($B$568='Contribution Structures'!$H$7,'Contribution Structures'!D104,IF($B$568='Contribution Structures'!$H$8,'Contribution Structures'!D127,IF($B$568='Contribution Structures'!$H$9,'Contribution Structures'!D150)))))))</f>
        <v>0.17</v>
      </c>
      <c r="G579" s="110">
        <f>Input!$B$43</f>
        <v>0</v>
      </c>
      <c r="H579" s="84">
        <f>(F579*HLOOKUP($B$569,Input!$B$41:$E$45, 3, FALSE))+(G579-HLOOKUP($B$569,Input!$B$41:$E$45, 3, FALSE))</f>
        <v>0</v>
      </c>
      <c r="I579" s="61">
        <f>IF($B$568='Contribution Structures'!$H$3,'Contribution Structures'!E12,IF($B$568='Contribution Structures'!$H$4,'Contribution Structures'!E35,IF($B$568='Contribution Structures'!$H$5,'Contribution Structures'!E58,IF($B$568='Contribution Structures'!$H$6,'Contribution Structures'!E81,IF($B$568='Contribution Structures'!$H$7,'Contribution Structures'!E104,IF($B$568='Contribution Structures'!$H$8,'Contribution Structures'!E127,IF($B$568='Contribution Structures'!$H$9,'Contribution Structures'!E150)))))))</f>
        <v>0.17</v>
      </c>
      <c r="J579" s="110">
        <f>Input!$B$44</f>
        <v>0</v>
      </c>
      <c r="K579" s="84">
        <f>(I579*HLOOKUP($B$569,Input!$B$41:$E$45, 4, FALSE))+(J579-HLOOKUP($B$569,Input!$B$41:$E$45, 4, FALSE))</f>
        <v>0</v>
      </c>
      <c r="L579" s="61">
        <f>IF($B$568='Contribution Structures'!$H$3,'Contribution Structures'!F12,IF($B$568='Contribution Structures'!$H$4,'Contribution Structures'!F35,IF($B$568='Contribution Structures'!$H$5,'Contribution Structures'!F58,IF($B$568='Contribution Structures'!$H$6,'Contribution Structures'!F81,IF($B$568='Contribution Structures'!$H$7,'Contribution Structures'!F104,IF($B$568='Contribution Structures'!$H$8,'Contribution Structures'!F127,IF($B$568='Contribution Structures'!$H$9,'Contribution Structures'!F150)))))))</f>
        <v>0.14000000000000001</v>
      </c>
      <c r="M579" s="110">
        <f>Input!$B$45</f>
        <v>0</v>
      </c>
      <c r="N579" s="84">
        <f>(L579*HLOOKUP($B$569,Input!$B$41:$E$45, 5, FALSE))+(M579-HLOOKUP($B$569,Input!$B$41:$E$45, 5, FALSE))</f>
        <v>0</v>
      </c>
    </row>
    <row r="580" spans="1:14" s="1" customFormat="1" x14ac:dyDescent="0.25">
      <c r="A580" s="115">
        <v>10</v>
      </c>
      <c r="B580" s="60" t="s">
        <v>38</v>
      </c>
      <c r="C580" s="61">
        <f>IF($B$568 ='Contribution Structures'!$H$3,'Contribution Structures'!C13,IF($B$568='Contribution Structures'!$H$4,'Contribution Structures'!C36,IF($B$568='Contribution Structures'!$H$5,'Contribution Structures'!C59,IF($B$568='Contribution Structures'!$H$6,'Contribution Structures'!C82,IF($B$568='Contribution Structures'!$H$7,'Contribution Structures'!C105,IF($B$568='Contribution Structures'!$H$8,'Contribution Structures'!C128,IF($B$568='Contribution Structures'!$H$9,'Contribution Structures'!C151)))))))</f>
        <v>0.27</v>
      </c>
      <c r="D580" s="110">
        <f>Input!$B$42</f>
        <v>0</v>
      </c>
      <c r="E580" s="84">
        <f>(C580*HLOOKUP($B$569,Input!$B$41:$E$45, 2, FALSE))+(D580-HLOOKUP($B$569,Input!$B$41:$E$45, 2, FALSE))</f>
        <v>0</v>
      </c>
      <c r="F580" s="61">
        <f>IF($B$568='Contribution Structures'!$H$3,'Contribution Structures'!D13,IF($B$568='Contribution Structures'!$H$4,'Contribution Structures'!D36,IF($B$568='Contribution Structures'!$H$5,'Contribution Structures'!D59,IF($B$568='Contribution Structures'!$H$6,'Contribution Structures'!D82,IF($B$568='Contribution Structures'!$H$7,'Contribution Structures'!D105,IF($B$568='Contribution Structures'!$H$8,'Contribution Structures'!D128,IF($B$568='Contribution Structures'!$H$9,'Contribution Structures'!D151)))))))</f>
        <v>0.21</v>
      </c>
      <c r="G580" s="110">
        <f>Input!$B$43</f>
        <v>0</v>
      </c>
      <c r="H580" s="84">
        <f>(F580*HLOOKUP($B$569,Input!$B$41:$E$45, 3, FALSE))+(G580-HLOOKUP($B$569,Input!$B$41:$E$45, 3, FALSE))</f>
        <v>0</v>
      </c>
      <c r="I580" s="61">
        <f>IF($B$568='Contribution Structures'!$H$3,'Contribution Structures'!E13,IF($B$568='Contribution Structures'!$H$4,'Contribution Structures'!E36,IF($B$568='Contribution Structures'!$H$5,'Contribution Structures'!E59,IF($B$568='Contribution Structures'!$H$6,'Contribution Structures'!E82,IF($B$568='Contribution Structures'!$H$7,'Contribution Structures'!E105,IF($B$568='Contribution Structures'!$H$8,'Contribution Structures'!E128,IF($B$568='Contribution Structures'!$H$9,'Contribution Structures'!E151)))))))</f>
        <v>0.21</v>
      </c>
      <c r="J580" s="110">
        <f>Input!$B$44</f>
        <v>0</v>
      </c>
      <c r="K580" s="84">
        <f>(I580*HLOOKUP($B$569,Input!$B$41:$E$45, 4, FALSE))+(J580-HLOOKUP($B$569,Input!$B$41:$E$45, 4, FALSE))</f>
        <v>0</v>
      </c>
      <c r="L580" s="61">
        <f>IF($B$568='Contribution Structures'!$H$3,'Contribution Structures'!F13,IF($B$568='Contribution Structures'!$H$4,'Contribution Structures'!F36,IF($B$568='Contribution Structures'!$H$5,'Contribution Structures'!F59,IF($B$568='Contribution Structures'!$H$6,'Contribution Structures'!F82,IF($B$568='Contribution Structures'!$H$7,'Contribution Structures'!F105,IF($B$568='Contribution Structures'!$H$8,'Contribution Structures'!F128,IF($B$568='Contribution Structures'!$H$9,'Contribution Structures'!F151)))))))</f>
        <v>0.17</v>
      </c>
      <c r="M580" s="110">
        <f>Input!$B$45</f>
        <v>0</v>
      </c>
      <c r="N580" s="84">
        <f>(L580*HLOOKUP($B$569,Input!$B$41:$E$45, 5, FALSE))+(M580-HLOOKUP($B$569,Input!$B$41:$E$45, 5, FALSE))</f>
        <v>0</v>
      </c>
    </row>
    <row r="581" spans="1:14" s="1" customFormat="1" x14ac:dyDescent="0.25">
      <c r="A581" s="115">
        <v>11</v>
      </c>
      <c r="B581" s="60" t="s">
        <v>39</v>
      </c>
      <c r="C581" s="61">
        <f>IF($B$568 ='Contribution Structures'!$H$3,'Contribution Structures'!C14,IF($B$568='Contribution Structures'!$H$4,'Contribution Structures'!C37,IF($B$568='Contribution Structures'!$H$5,'Contribution Structures'!C60,IF($B$568='Contribution Structures'!$H$6,'Contribution Structures'!C83,IF($B$568='Contribution Structures'!$H$7,'Contribution Structures'!C106,IF($B$568='Contribution Structures'!$H$8,'Contribution Structures'!C129,IF($B$568='Contribution Structures'!$H$9,'Contribution Structures'!C152)))))))</f>
        <v>0.28999999999999998</v>
      </c>
      <c r="D581" s="110">
        <f>Input!$B$42</f>
        <v>0</v>
      </c>
      <c r="E581" s="84">
        <f>(C581*HLOOKUP($B$569,Input!$B$41:$E$45, 2, FALSE))+(D581-HLOOKUP($B$569,Input!$B$41:$E$45, 2, FALSE))</f>
        <v>0</v>
      </c>
      <c r="F581" s="61">
        <f>IF($B$568='Contribution Structures'!$H$3,'Contribution Structures'!D14,IF($B$568='Contribution Structures'!$H$4,'Contribution Structures'!D37,IF($B$568='Contribution Structures'!$H$5,'Contribution Structures'!D60,IF($B$568='Contribution Structures'!$H$6,'Contribution Structures'!D83,IF($B$568='Contribution Structures'!$H$7,'Contribution Structures'!D106,IF($B$568='Contribution Structures'!$H$8,'Contribution Structures'!D129,IF($B$568='Contribution Structures'!$H$9,'Contribution Structures'!D152)))))))</f>
        <v>0.23</v>
      </c>
      <c r="G581" s="110">
        <f>Input!$B$43</f>
        <v>0</v>
      </c>
      <c r="H581" s="84">
        <f>(F581*HLOOKUP($B$569,Input!$B$41:$E$45, 3, FALSE))+(G581-HLOOKUP($B$569,Input!$B$41:$E$45, 3, FALSE))</f>
        <v>0</v>
      </c>
      <c r="I581" s="61">
        <f>IF($B$568='Contribution Structures'!$H$3,'Contribution Structures'!E14,IF($B$568='Contribution Structures'!$H$4,'Contribution Structures'!E37,IF($B$568='Contribution Structures'!$H$5,'Contribution Structures'!E60,IF($B$568='Contribution Structures'!$H$6,'Contribution Structures'!E83,IF($B$568='Contribution Structures'!$H$7,'Contribution Structures'!E106,IF($B$568='Contribution Structures'!$H$8,'Contribution Structures'!E129,IF($B$568='Contribution Structures'!$H$9,'Contribution Structures'!E152)))))))</f>
        <v>0.23</v>
      </c>
      <c r="J581" s="110">
        <f>Input!$B$44</f>
        <v>0</v>
      </c>
      <c r="K581" s="84">
        <f>(I581*HLOOKUP($B$569,Input!$B$41:$E$45, 4, FALSE))+(J581-HLOOKUP($B$569,Input!$B$41:$E$45, 4, FALSE))</f>
        <v>0</v>
      </c>
      <c r="L581" s="61">
        <f>IF($B$568='Contribution Structures'!$H$3,'Contribution Structures'!F14,IF($B$568='Contribution Structures'!$H$4,'Contribution Structures'!F37,IF($B$568='Contribution Structures'!$H$5,'Contribution Structures'!F60,IF($B$568='Contribution Structures'!$H$6,'Contribution Structures'!F83,IF($B$568='Contribution Structures'!$H$7,'Contribution Structures'!F106,IF($B$568='Contribution Structures'!$H$8,'Contribution Structures'!F129,IF($B$568='Contribution Structures'!$H$9,'Contribution Structures'!F152)))))))</f>
        <v>0.19</v>
      </c>
      <c r="M581" s="110">
        <f>Input!$B$45</f>
        <v>0</v>
      </c>
      <c r="N581" s="84">
        <f>(L581*HLOOKUP($B$569,Input!$B$41:$E$45, 5, FALSE))+(M581-HLOOKUP($B$569,Input!$B$41:$E$45, 5, FALSE))</f>
        <v>0</v>
      </c>
    </row>
    <row r="582" spans="1:14" s="1" customFormat="1" x14ac:dyDescent="0.25">
      <c r="A582" s="115">
        <v>12</v>
      </c>
      <c r="B582" s="60" t="s">
        <v>40</v>
      </c>
      <c r="C582" s="61">
        <f>IF($B$568 ='Contribution Structures'!$H$3,'Contribution Structures'!C15,IF($B$568='Contribution Structures'!$H$4,'Contribution Structures'!C38,IF($B$568='Contribution Structures'!$H$5,'Contribution Structures'!C61,IF($B$568='Contribution Structures'!$H$6,'Contribution Structures'!C84,IF($B$568='Contribution Structures'!$H$7,'Contribution Structures'!C107,IF($B$568='Contribution Structures'!$H$8,'Contribution Structures'!C130,IF($B$568='Contribution Structures'!$H$9,'Contribution Structures'!C153)))))))</f>
        <v>0.32</v>
      </c>
      <c r="D582" s="110">
        <f>Input!$B$42</f>
        <v>0</v>
      </c>
      <c r="E582" s="84">
        <f>(C582*HLOOKUP($B$569,Input!$B$41:$E$45, 2, FALSE))+(D582-HLOOKUP($B$569,Input!$B$41:$E$45, 2, FALSE))</f>
        <v>0</v>
      </c>
      <c r="F582" s="61">
        <f>IF($B$568='Contribution Structures'!$H$3,'Contribution Structures'!D15,IF($B$568='Contribution Structures'!$H$4,'Contribution Structures'!D38,IF($B$568='Contribution Structures'!$H$5,'Contribution Structures'!D61,IF($B$568='Contribution Structures'!$H$6,'Contribution Structures'!D84,IF($B$568='Contribution Structures'!$H$7,'Contribution Structures'!D107,IF($B$568='Contribution Structures'!$H$8,'Contribution Structures'!D130,IF($B$568='Contribution Structures'!$H$9,'Contribution Structures'!D153)))))))</f>
        <v>0.26</v>
      </c>
      <c r="G582" s="110">
        <f>Input!$B$43</f>
        <v>0</v>
      </c>
      <c r="H582" s="84">
        <f>(F582*HLOOKUP($B$569,Input!$B$41:$E$45, 3, FALSE))+(G582-HLOOKUP($B$569,Input!$B$41:$E$45, 3, FALSE))</f>
        <v>0</v>
      </c>
      <c r="I582" s="61">
        <f>IF($B$568='Contribution Structures'!$H$3,'Contribution Structures'!E15,IF($B$568='Contribution Structures'!$H$4,'Contribution Structures'!E38,IF($B$568='Contribution Structures'!$H$5,'Contribution Structures'!E61,IF($B$568='Contribution Structures'!$H$6,'Contribution Structures'!E84,IF($B$568='Contribution Structures'!$H$7,'Contribution Structures'!E107,IF($B$568='Contribution Structures'!$H$8,'Contribution Structures'!E130,IF($B$568='Contribution Structures'!$H$9,'Contribution Structures'!E153)))))))</f>
        <v>0.26</v>
      </c>
      <c r="J582" s="110">
        <f>Input!$B$44</f>
        <v>0</v>
      </c>
      <c r="K582" s="84">
        <f>(I582*HLOOKUP($B$569,Input!$B$41:$E$45, 4, FALSE))+(J582-HLOOKUP($B$569,Input!$B$41:$E$45, 4, FALSE))</f>
        <v>0</v>
      </c>
      <c r="L582" s="61">
        <f>IF($B$568='Contribution Structures'!$H$3,'Contribution Structures'!F15,IF($B$568='Contribution Structures'!$H$4,'Contribution Structures'!F38,IF($B$568='Contribution Structures'!$H$5,'Contribution Structures'!F61,IF($B$568='Contribution Structures'!$H$6,'Contribution Structures'!F84,IF($B$568='Contribution Structures'!$H$7,'Contribution Structures'!F107,IF($B$568='Contribution Structures'!$H$8,'Contribution Structures'!F130,IF($B$568='Contribution Structures'!$H$9,'Contribution Structures'!F153)))))))</f>
        <v>0.22</v>
      </c>
      <c r="M582" s="110">
        <f>Input!$B$45</f>
        <v>0</v>
      </c>
      <c r="N582" s="84">
        <f>(L582*HLOOKUP($B$569,Input!$B$41:$E$45, 5, FALSE))+(M582-HLOOKUP($B$569,Input!$B$41:$E$45, 5, FALSE))</f>
        <v>0</v>
      </c>
    </row>
    <row r="583" spans="1:14" s="1" customFormat="1" x14ac:dyDescent="0.25">
      <c r="A583" s="115">
        <v>13</v>
      </c>
      <c r="B583" s="60" t="s">
        <v>41</v>
      </c>
      <c r="C583" s="61">
        <f>IF($B$568 ='Contribution Structures'!$H$3,'Contribution Structures'!C16,IF($B$568='Contribution Structures'!$H$4,'Contribution Structures'!C39,IF($B$568='Contribution Structures'!$H$5,'Contribution Structures'!C62,IF($B$568='Contribution Structures'!$H$6,'Contribution Structures'!C85,IF($B$568='Contribution Structures'!$H$7,'Contribution Structures'!C108,IF($B$568='Contribution Structures'!$H$8,'Contribution Structures'!C131,IF($B$568='Contribution Structures'!$H$9,'Contribution Structures'!C154)))))))</f>
        <v>0.33</v>
      </c>
      <c r="D583" s="110">
        <f>Input!$B$42</f>
        <v>0</v>
      </c>
      <c r="E583" s="84">
        <f>(C583*HLOOKUP($B$569,Input!$B$41:$E$45, 2, FALSE))+(D583-HLOOKUP($B$569,Input!$B$41:$E$45, 2, FALSE))</f>
        <v>0</v>
      </c>
      <c r="F583" s="61">
        <f>IF($B$568='Contribution Structures'!$H$3,'Contribution Structures'!D16,IF($B$568='Contribution Structures'!$H$4,'Contribution Structures'!D39,IF($B$568='Contribution Structures'!$H$5,'Contribution Structures'!D62,IF($B$568='Contribution Structures'!$H$6,'Contribution Structures'!D85,IF($B$568='Contribution Structures'!$H$7,'Contribution Structures'!D108,IF($B$568='Contribution Structures'!$H$8,'Contribution Structures'!D131,IF($B$568='Contribution Structures'!$H$9,'Contribution Structures'!D154)))))))</f>
        <v>0.27</v>
      </c>
      <c r="G583" s="110">
        <f>Input!$B$43</f>
        <v>0</v>
      </c>
      <c r="H583" s="84">
        <f>(F583*HLOOKUP($B$569,Input!$B$41:$E$45, 3, FALSE))+(G583-HLOOKUP($B$569,Input!$B$41:$E$45, 3, FALSE))</f>
        <v>0</v>
      </c>
      <c r="I583" s="61">
        <f>IF($B$568='Contribution Structures'!$H$3,'Contribution Structures'!E16,IF($B$568='Contribution Structures'!$H$4,'Contribution Structures'!E39,IF($B$568='Contribution Structures'!$H$5,'Contribution Structures'!E62,IF($B$568='Contribution Structures'!$H$6,'Contribution Structures'!E85,IF($B$568='Contribution Structures'!$H$7,'Contribution Structures'!E108,IF($B$568='Contribution Structures'!$H$8,'Contribution Structures'!E131,IF($B$568='Contribution Structures'!$H$9,'Contribution Structures'!E154)))))))</f>
        <v>0.27</v>
      </c>
      <c r="J583" s="110">
        <f>Input!$B$44</f>
        <v>0</v>
      </c>
      <c r="K583" s="84">
        <f>(I583*HLOOKUP($B$569,Input!$B$41:$E$45, 4, FALSE))+(J583-HLOOKUP($B$569,Input!$B$41:$E$45, 4, FALSE))</f>
        <v>0</v>
      </c>
      <c r="L583" s="61">
        <f>IF($B$568='Contribution Structures'!$H$3,'Contribution Structures'!F16,IF($B$568='Contribution Structures'!$H$4,'Contribution Structures'!F39,IF($B$568='Contribution Structures'!$H$5,'Contribution Structures'!F62,IF($B$568='Contribution Structures'!$H$6,'Contribution Structures'!F85,IF($B$568='Contribution Structures'!$H$7,'Contribution Structures'!F108,IF($B$568='Contribution Structures'!$H$8,'Contribution Structures'!F131,IF($B$568='Contribution Structures'!$H$9,'Contribution Structures'!F154)))))))</f>
        <v>0.23</v>
      </c>
      <c r="M583" s="110">
        <f>Input!$B$45</f>
        <v>0</v>
      </c>
      <c r="N583" s="84">
        <f>(L583*HLOOKUP($B$569,Input!$B$41:$E$45, 5, FALSE))+(M583-HLOOKUP($B$569,Input!$B$41:$E$45, 5, FALSE))</f>
        <v>0</v>
      </c>
    </row>
    <row r="584" spans="1:14" s="1" customFormat="1" x14ac:dyDescent="0.25">
      <c r="A584" s="115">
        <v>14</v>
      </c>
      <c r="B584" s="60" t="s">
        <v>42</v>
      </c>
      <c r="C584" s="61">
        <f>IF($B$568 ='Contribution Structures'!$H$3,'Contribution Structures'!C17,IF($B$568='Contribution Structures'!$H$4,'Contribution Structures'!C40,IF($B$568='Contribution Structures'!$H$5,'Contribution Structures'!C63,IF($B$568='Contribution Structures'!$H$6,'Contribution Structures'!C86,IF($B$568='Contribution Structures'!$H$7,'Contribution Structures'!C109,IF($B$568='Contribution Structures'!$H$8,'Contribution Structures'!C132,IF($B$568='Contribution Structures'!$H$9,'Contribution Structures'!C155)))))))</f>
        <v>0.34</v>
      </c>
      <c r="D584" s="110">
        <f>Input!$B$42</f>
        <v>0</v>
      </c>
      <c r="E584" s="84">
        <f>(C584*HLOOKUP($B$569,Input!$B$41:$E$45, 2, FALSE))+(D584-HLOOKUP($B$569,Input!$B$41:$E$45, 2, FALSE))</f>
        <v>0</v>
      </c>
      <c r="F584" s="61">
        <f>IF($B$568='Contribution Structures'!$H$3,'Contribution Structures'!D17,IF($B$568='Contribution Structures'!$H$4,'Contribution Structures'!D40,IF($B$568='Contribution Structures'!$H$5,'Contribution Structures'!D63,IF($B$568='Contribution Structures'!$H$6,'Contribution Structures'!D86,IF($B$568='Contribution Structures'!$H$7,'Contribution Structures'!D109,IF($B$568='Contribution Structures'!$H$8,'Contribution Structures'!D132,IF($B$568='Contribution Structures'!$H$9,'Contribution Structures'!D155)))))))</f>
        <v>0.28000000000000003</v>
      </c>
      <c r="G584" s="110">
        <f>Input!$B$43</f>
        <v>0</v>
      </c>
      <c r="H584" s="84">
        <f>(F584*HLOOKUP($B$569,Input!$B$41:$E$45, 3, FALSE))+(G584-HLOOKUP($B$569,Input!$B$41:$E$45, 3, FALSE))</f>
        <v>0</v>
      </c>
      <c r="I584" s="61">
        <f>IF($B$568='Contribution Structures'!$H$3,'Contribution Structures'!E17,IF($B$568='Contribution Structures'!$H$4,'Contribution Structures'!E40,IF($B$568='Contribution Structures'!$H$5,'Contribution Structures'!E63,IF($B$568='Contribution Structures'!$H$6,'Contribution Structures'!E86,IF($B$568='Contribution Structures'!$H$7,'Contribution Structures'!E109,IF($B$568='Contribution Structures'!$H$8,'Contribution Structures'!E132,IF($B$568='Contribution Structures'!$H$9,'Contribution Structures'!E155)))))))</f>
        <v>0.28000000000000003</v>
      </c>
      <c r="J584" s="110">
        <f>Input!$B$44</f>
        <v>0</v>
      </c>
      <c r="K584" s="84">
        <f>(I584*HLOOKUP($B$569,Input!$B$41:$E$45, 4, FALSE))+(J584-HLOOKUP($B$569,Input!$B$41:$E$45, 4, FALSE))</f>
        <v>0</v>
      </c>
      <c r="L584" s="61">
        <f>IF($B$568='Contribution Structures'!$H$3,'Contribution Structures'!F17,IF($B$568='Contribution Structures'!$H$4,'Contribution Structures'!F40,IF($B$568='Contribution Structures'!$H$5,'Contribution Structures'!F63,IF($B$568='Contribution Structures'!$H$6,'Contribution Structures'!F86,IF($B$568='Contribution Structures'!$H$7,'Contribution Structures'!F109,IF($B$568='Contribution Structures'!$H$8,'Contribution Structures'!F132,IF($B$568='Contribution Structures'!$H$9,'Contribution Structures'!F155)))))))</f>
        <v>0.24</v>
      </c>
      <c r="M584" s="110">
        <f>Input!$B$45</f>
        <v>0</v>
      </c>
      <c r="N584" s="84">
        <f>(L584*HLOOKUP($B$569,Input!$B$41:$E$45, 5, FALSE))+(M584-HLOOKUP($B$569,Input!$B$41:$E$45, 5, FALSE))</f>
        <v>0</v>
      </c>
    </row>
    <row r="585" spans="1:14" s="1" customFormat="1" x14ac:dyDescent="0.25">
      <c r="A585" s="115">
        <v>15</v>
      </c>
      <c r="B585" s="60" t="s">
        <v>43</v>
      </c>
      <c r="C585" s="61">
        <f>IF($B$568 ='Contribution Structures'!$H$3,'Contribution Structures'!C18,IF($B$568='Contribution Structures'!$H$4,'Contribution Structures'!C41,IF($B$568='Contribution Structures'!$H$5,'Contribution Structures'!C64,IF($B$568='Contribution Structures'!$H$6,'Contribution Structures'!C87,IF($B$568='Contribution Structures'!$H$7,'Contribution Structures'!C110,IF($B$568='Contribution Structures'!$H$8,'Contribution Structures'!C133,IF($B$568='Contribution Structures'!$H$9,'Contribution Structures'!C156)))))))</f>
        <v>0.34</v>
      </c>
      <c r="D585" s="110">
        <f>Input!$B$42</f>
        <v>0</v>
      </c>
      <c r="E585" s="84">
        <f>(C585*HLOOKUP($B$569,Input!$B$41:$E$45, 2, FALSE))+(D585-HLOOKUP($B$569,Input!$B$41:$E$45, 2, FALSE))</f>
        <v>0</v>
      </c>
      <c r="F585" s="61">
        <f>IF($B$568='Contribution Structures'!$H$3,'Contribution Structures'!D18,IF($B$568='Contribution Structures'!$H$4,'Contribution Structures'!D41,IF($B$568='Contribution Structures'!$H$5,'Contribution Structures'!D64,IF($B$568='Contribution Structures'!$H$6,'Contribution Structures'!D87,IF($B$568='Contribution Structures'!$H$7,'Contribution Structures'!D110,IF($B$568='Contribution Structures'!$H$8,'Contribution Structures'!D133,IF($B$568='Contribution Structures'!$H$9,'Contribution Structures'!D156)))))))</f>
        <v>0.3</v>
      </c>
      <c r="G585" s="110">
        <f>Input!$B$43</f>
        <v>0</v>
      </c>
      <c r="H585" s="84">
        <f>(F585*HLOOKUP($B$569,Input!$B$41:$E$45, 3, FALSE))+(G585-HLOOKUP($B$569,Input!$B$41:$E$45, 3, FALSE))</f>
        <v>0</v>
      </c>
      <c r="I585" s="61">
        <f>IF($B$568='Contribution Structures'!$H$3,'Contribution Structures'!E18,IF($B$568='Contribution Structures'!$H$4,'Contribution Structures'!E41,IF($B$568='Contribution Structures'!$H$5,'Contribution Structures'!E64,IF($B$568='Contribution Structures'!$H$6,'Contribution Structures'!E87,IF($B$568='Contribution Structures'!$H$7,'Contribution Structures'!E110,IF($B$568='Contribution Structures'!$H$8,'Contribution Structures'!E133,IF($B$568='Contribution Structures'!$H$9,'Contribution Structures'!E156)))))))</f>
        <v>0.3</v>
      </c>
      <c r="J585" s="110">
        <f>Input!$B$44</f>
        <v>0</v>
      </c>
      <c r="K585" s="84">
        <f>(I585*HLOOKUP($B$569,Input!$B$41:$E$45, 4, FALSE))+(J585-HLOOKUP($B$569,Input!$B$41:$E$45, 4, FALSE))</f>
        <v>0</v>
      </c>
      <c r="L585" s="61">
        <f>IF($B$568='Contribution Structures'!$H$3,'Contribution Structures'!F18,IF($B$568='Contribution Structures'!$H$4,'Contribution Structures'!F41,IF($B$568='Contribution Structures'!$H$5,'Contribution Structures'!F64,IF($B$568='Contribution Structures'!$H$6,'Contribution Structures'!F87,IF($B$568='Contribution Structures'!$H$7,'Contribution Structures'!F110,IF($B$568='Contribution Structures'!$H$8,'Contribution Structures'!F133,IF($B$568='Contribution Structures'!$H$9,'Contribution Structures'!F156)))))))</f>
        <v>0.26</v>
      </c>
      <c r="M585" s="110">
        <f>Input!$B$45</f>
        <v>0</v>
      </c>
      <c r="N585" s="84">
        <f>(L585*HLOOKUP($B$569,Input!$B$41:$E$45, 5, FALSE))+(M585-HLOOKUP($B$569,Input!$B$41:$E$45, 5, FALSE))</f>
        <v>0</v>
      </c>
    </row>
    <row r="586" spans="1:14" s="1" customFormat="1" x14ac:dyDescent="0.25">
      <c r="A586" s="115">
        <v>16</v>
      </c>
      <c r="B586" s="62" t="s">
        <v>44</v>
      </c>
      <c r="C586" s="61">
        <f>IF($B$568 ='Contribution Structures'!$H$3,'Contribution Structures'!C19,IF($B$568='Contribution Structures'!$H$4,'Contribution Structures'!C42,IF($B$568='Contribution Structures'!$H$5,'Contribution Structures'!C65,IF($B$568='Contribution Structures'!$H$6,'Contribution Structures'!C88,IF($B$568='Contribution Structures'!$H$7,'Contribution Structures'!C111,IF($B$568='Contribution Structures'!$H$8,'Contribution Structures'!C134,IF($B$568='Contribution Structures'!$H$9,'Contribution Structures'!C157)))))))</f>
        <v>0.34</v>
      </c>
      <c r="D586" s="110">
        <f>Input!$B$42</f>
        <v>0</v>
      </c>
      <c r="E586" s="84">
        <f>(C586*HLOOKUP($B$569,Input!$B$41:$E$45, 2, FALSE))+(D586-HLOOKUP($B$569,Input!$B$41:$E$45, 2, FALSE))</f>
        <v>0</v>
      </c>
      <c r="F586" s="61">
        <f>IF($B$568='Contribution Structures'!$H$3,'Contribution Structures'!D19,IF($B$568='Contribution Structures'!$H$4,'Contribution Structures'!D42,IF($B$568='Contribution Structures'!$H$5,'Contribution Structures'!D65,IF($B$568='Contribution Structures'!$H$6,'Contribution Structures'!D88,IF($B$568='Contribution Structures'!$H$7,'Contribution Structures'!D111,IF($B$568='Contribution Structures'!$H$8,'Contribution Structures'!D134,IF($B$568='Contribution Structures'!$H$9,'Contribution Structures'!D157)))))))</f>
        <v>0.3</v>
      </c>
      <c r="G586" s="110">
        <f>Input!$B$43</f>
        <v>0</v>
      </c>
      <c r="H586" s="84">
        <f>(F586*HLOOKUP($B$569,Input!$B$41:$E$45, 3, FALSE))+(G586-HLOOKUP($B$569,Input!$B$41:$E$45, 3, FALSE))</f>
        <v>0</v>
      </c>
      <c r="I586" s="61">
        <f>IF($B$568='Contribution Structures'!$H$3,'Contribution Structures'!E19,IF($B$568='Contribution Structures'!$H$4,'Contribution Structures'!E42,IF($B$568='Contribution Structures'!$H$5,'Contribution Structures'!E65,IF($B$568='Contribution Structures'!$H$6,'Contribution Structures'!E88,IF($B$568='Contribution Structures'!$H$7,'Contribution Structures'!E111,IF($B$568='Contribution Structures'!$H$8,'Contribution Structures'!E134,IF($B$568='Contribution Structures'!$H$9,'Contribution Structures'!E157)))))))</f>
        <v>0.3</v>
      </c>
      <c r="J586" s="110">
        <f>Input!$B$44</f>
        <v>0</v>
      </c>
      <c r="K586" s="84">
        <f>(I586*HLOOKUP($B$569,Input!$B$41:$E$45, 4, FALSE))+(J586-HLOOKUP($B$569,Input!$B$41:$E$45, 4, FALSE))</f>
        <v>0</v>
      </c>
      <c r="L586" s="61">
        <f>IF($B$568='Contribution Structures'!$H$3,'Contribution Structures'!F19,IF($B$568='Contribution Structures'!$H$4,'Contribution Structures'!F42,IF($B$568='Contribution Structures'!$H$5,'Contribution Structures'!F65,IF($B$568='Contribution Structures'!$H$6,'Contribution Structures'!F88,IF($B$568='Contribution Structures'!$H$7,'Contribution Structures'!F111,IF($B$568='Contribution Structures'!$H$8,'Contribution Structures'!F134,IF($B$568='Contribution Structures'!$H$9,'Contribution Structures'!F157)))))))</f>
        <v>0.28000000000000003</v>
      </c>
      <c r="M586" s="110">
        <f>Input!$B$45</f>
        <v>0</v>
      </c>
      <c r="N586" s="84">
        <f>(L586*HLOOKUP($B$569,Input!$B$41:$E$45, 5, FALSE))+(M586-HLOOKUP($B$569,Input!$B$41:$E$45, 5, FALSE))</f>
        <v>0</v>
      </c>
    </row>
    <row r="587" spans="1:14" s="1" customFormat="1" x14ac:dyDescent="0.25">
      <c r="A587" s="115">
        <v>17</v>
      </c>
      <c r="B587" s="60" t="s">
        <v>45</v>
      </c>
      <c r="C587" s="61">
        <f>IF($B$568 ='Contribution Structures'!$H$3,'Contribution Structures'!C20,IF($B$568='Contribution Structures'!$H$4,'Contribution Structures'!C43,IF($B$568='Contribution Structures'!$H$5,'Contribution Structures'!C66,IF($B$568='Contribution Structures'!$H$6,'Contribution Structures'!C89,IF($B$568='Contribution Structures'!$H$7,'Contribution Structures'!C112,IF($B$568='Contribution Structures'!$H$8,'Contribution Structures'!C135,IF($B$568='Contribution Structures'!$H$9,'Contribution Structures'!C158)))))))</f>
        <v>0.35</v>
      </c>
      <c r="D587" s="110">
        <f>Input!$B$42</f>
        <v>0</v>
      </c>
      <c r="E587" s="84">
        <f>(C587*HLOOKUP($B$569,Input!$B$41:$E$45, 2, FALSE))+(D587-HLOOKUP($B$569,Input!$B$41:$E$45, 2, FALSE))</f>
        <v>0</v>
      </c>
      <c r="F587" s="61">
        <f>IF($B$568='Contribution Structures'!$H$3,'Contribution Structures'!D20,IF($B$568='Contribution Structures'!$H$4,'Contribution Structures'!D43,IF($B$568='Contribution Structures'!$H$5,'Contribution Structures'!D66,IF($B$568='Contribution Structures'!$H$6,'Contribution Structures'!D89,IF($B$568='Contribution Structures'!$H$7,'Contribution Structures'!D112,IF($B$568='Contribution Structures'!$H$8,'Contribution Structures'!D135,IF($B$568='Contribution Structures'!$H$9,'Contribution Structures'!D158)))))))</f>
        <v>0.3</v>
      </c>
      <c r="G587" s="110">
        <f>Input!$B$43</f>
        <v>0</v>
      </c>
      <c r="H587" s="84">
        <f>(F587*HLOOKUP($B$569,Input!$B$41:$E$45, 3, FALSE))+(G587-HLOOKUP($B$569,Input!$B$41:$E$45, 3, FALSE))</f>
        <v>0</v>
      </c>
      <c r="I587" s="61">
        <f>IF($B$568='Contribution Structures'!$H$3,'Contribution Structures'!E20,IF($B$568='Contribution Structures'!$H$4,'Contribution Structures'!E43,IF($B$568='Contribution Structures'!$H$5,'Contribution Structures'!E66,IF($B$568='Contribution Structures'!$H$6,'Contribution Structures'!E89,IF($B$568='Contribution Structures'!$H$7,'Contribution Structures'!E112,IF($B$568='Contribution Structures'!$H$8,'Contribution Structures'!E135,IF($B$568='Contribution Structures'!$H$9,'Contribution Structures'!E158)))))))</f>
        <v>0.3</v>
      </c>
      <c r="J587" s="110">
        <f>Input!$B$44</f>
        <v>0</v>
      </c>
      <c r="K587" s="84">
        <f>(I587*HLOOKUP($B$569,Input!$B$41:$E$45, 4, FALSE))+(J587-HLOOKUP($B$569,Input!$B$41:$E$45, 4, FALSE))</f>
        <v>0</v>
      </c>
      <c r="L587" s="61">
        <f>IF($B$568='Contribution Structures'!$H$3,'Contribution Structures'!F20,IF($B$568='Contribution Structures'!$H$4,'Contribution Structures'!F43,IF($B$568='Contribution Structures'!$H$5,'Contribution Structures'!F66,IF($B$568='Contribution Structures'!$H$6,'Contribution Structures'!F89,IF($B$568='Contribution Structures'!$H$7,'Contribution Structures'!F112,IF($B$568='Contribution Structures'!$H$8,'Contribution Structures'!F135,IF($B$568='Contribution Structures'!$H$9,'Contribution Structures'!F158)))))))</f>
        <v>0.28999999999999998</v>
      </c>
      <c r="M587" s="110">
        <f>Input!$B$45</f>
        <v>0</v>
      </c>
      <c r="N587" s="84">
        <f>(L587*HLOOKUP($B$569,Input!$B$41:$E$45, 5, FALSE))+(M587-HLOOKUP($B$569,Input!$B$41:$E$45, 5, FALSE))</f>
        <v>0</v>
      </c>
    </row>
    <row r="588" spans="1:14" s="1" customFormat="1" x14ac:dyDescent="0.25">
      <c r="A588" s="115">
        <v>18</v>
      </c>
      <c r="B588" s="60" t="s">
        <v>46</v>
      </c>
      <c r="C588" s="61">
        <f>IF($B$568 ='Contribution Structures'!$H$3,'Contribution Structures'!C21,IF($B$568='Contribution Structures'!$H$4,'Contribution Structures'!C44,IF($B$568='Contribution Structures'!$H$5,'Contribution Structures'!C67,IF($B$568='Contribution Structures'!$H$6,'Contribution Structures'!C90,IF($B$568='Contribution Structures'!$H$7,'Contribution Structures'!C113,IF($B$568='Contribution Structures'!$H$8,'Contribution Structures'!C136,IF($B$568='Contribution Structures'!$H$9,'Contribution Structures'!C159)))))))</f>
        <v>0.35</v>
      </c>
      <c r="D588" s="110">
        <f>Input!$B$42</f>
        <v>0</v>
      </c>
      <c r="E588" s="84">
        <f>(C588*HLOOKUP($B$569,Input!$B$41:$E$45, 2, FALSE))+(D588-HLOOKUP($B$569,Input!$B$41:$E$45, 2, FALSE))</f>
        <v>0</v>
      </c>
      <c r="F588" s="61">
        <f>IF($B$568='Contribution Structures'!$H$3,'Contribution Structures'!D21,IF($B$568='Contribution Structures'!$H$4,'Contribution Structures'!D44,IF($B$568='Contribution Structures'!$H$5,'Contribution Structures'!D67,IF($B$568='Contribution Structures'!$H$6,'Contribution Structures'!D90,IF($B$568='Contribution Structures'!$H$7,'Contribution Structures'!D113,IF($B$568='Contribution Structures'!$H$8,'Contribution Structures'!D136,IF($B$568='Contribution Structures'!$H$9,'Contribution Structures'!D159)))))))</f>
        <v>0.35</v>
      </c>
      <c r="G588" s="110">
        <f>Input!$B$43</f>
        <v>0</v>
      </c>
      <c r="H588" s="84">
        <f>(F588*HLOOKUP($B$569,Input!$B$41:$E$45, 3, FALSE))+(G588-HLOOKUP($B$569,Input!$B$41:$E$45, 3, FALSE))</f>
        <v>0</v>
      </c>
      <c r="I588" s="61">
        <f>IF($B$568='Contribution Structures'!$H$3,'Contribution Structures'!E21,IF($B$568='Contribution Structures'!$H$4,'Contribution Structures'!E44,IF($B$568='Contribution Structures'!$H$5,'Contribution Structures'!E67,IF($B$568='Contribution Structures'!$H$6,'Contribution Structures'!E90,IF($B$568='Contribution Structures'!$H$7,'Contribution Structures'!E113,IF($B$568='Contribution Structures'!$H$8,'Contribution Structures'!E136,IF($B$568='Contribution Structures'!$H$9,'Contribution Structures'!E159)))))))</f>
        <v>0.35</v>
      </c>
      <c r="J588" s="110">
        <f>Input!$B$44</f>
        <v>0</v>
      </c>
      <c r="K588" s="84">
        <f>(I588*HLOOKUP($B$569,Input!$B$41:$E$45, 4, FALSE))+(J588-HLOOKUP($B$569,Input!$B$41:$E$45, 4, FALSE))</f>
        <v>0</v>
      </c>
      <c r="L588" s="61">
        <f>IF($B$568='Contribution Structures'!$H$3,'Contribution Structures'!F21,IF($B$568='Contribution Structures'!$H$4,'Contribution Structures'!F44,IF($B$568='Contribution Structures'!$H$5,'Contribution Structures'!F67,IF($B$568='Contribution Structures'!$H$6,'Contribution Structures'!F90,IF($B$568='Contribution Structures'!$H$7,'Contribution Structures'!F113,IF($B$568='Contribution Structures'!$H$8,'Contribution Structures'!F136,IF($B$568='Contribution Structures'!$H$9,'Contribution Structures'!F159)))))))</f>
        <v>0.32</v>
      </c>
      <c r="M588" s="110">
        <f>Input!$B$45</f>
        <v>0</v>
      </c>
      <c r="N588" s="84">
        <f>(L588*HLOOKUP($B$569,Input!$B$41:$E$45, 5, FALSE))+(M588-HLOOKUP($B$569,Input!$B$41:$E$45, 5, FALSE))</f>
        <v>0</v>
      </c>
    </row>
    <row r="589" spans="1:14" s="1" customFormat="1" x14ac:dyDescent="0.25">
      <c r="A589" s="115">
        <v>19</v>
      </c>
      <c r="B589" s="60" t="s">
        <v>47</v>
      </c>
      <c r="C589" s="61">
        <f>IF($B$568 ='Contribution Structures'!$H$3,'Contribution Structures'!C22,IF($B$568='Contribution Structures'!$H$4,'Contribution Structures'!C45,IF($B$568='Contribution Structures'!$H$5,'Contribution Structures'!C68,IF($B$568='Contribution Structures'!$H$6,'Contribution Structures'!C91,IF($B$568='Contribution Structures'!$H$7,'Contribution Structures'!C114,IF($B$568='Contribution Structures'!$H$8,'Contribution Structures'!C137,IF($B$568='Contribution Structures'!$H$9,'Contribution Structures'!C160)))))))</f>
        <v>0.35</v>
      </c>
      <c r="D589" s="110">
        <f>Input!$B$42</f>
        <v>0</v>
      </c>
      <c r="E589" s="84">
        <f>(C589*HLOOKUP($B$569,Input!$B$41:$E$45, 2, FALSE))+(D589-HLOOKUP($B$569,Input!$B$41:$E$45, 2, FALSE))</f>
        <v>0</v>
      </c>
      <c r="F589" s="61">
        <f>IF($B$568='Contribution Structures'!$H$3,'Contribution Structures'!D22,IF($B$568='Contribution Structures'!$H$4,'Contribution Structures'!D45,IF($B$568='Contribution Structures'!$H$5,'Contribution Structures'!D68,IF($B$568='Contribution Structures'!$H$6,'Contribution Structures'!D91,IF($B$568='Contribution Structures'!$H$7,'Contribution Structures'!D114,IF($B$568='Contribution Structures'!$H$8,'Contribution Structures'!D137,IF($B$568='Contribution Structures'!$H$9,'Contribution Structures'!D160)))))))</f>
        <v>0.35</v>
      </c>
      <c r="G589" s="110">
        <f>Input!$B$43</f>
        <v>0</v>
      </c>
      <c r="H589" s="84">
        <f>(F589*HLOOKUP($B$569,Input!$B$41:$E$45, 3, FALSE))+(G589-HLOOKUP($B$569,Input!$B$41:$E$45, 3, FALSE))</f>
        <v>0</v>
      </c>
      <c r="I589" s="61">
        <f>IF($B$568='Contribution Structures'!$H$3,'Contribution Structures'!E22,IF($B$568='Contribution Structures'!$H$4,'Contribution Structures'!E45,IF($B$568='Contribution Structures'!$H$5,'Contribution Structures'!E68,IF($B$568='Contribution Structures'!$H$6,'Contribution Structures'!E91,IF($B$568='Contribution Structures'!$H$7,'Contribution Structures'!E114,IF($B$568='Contribution Structures'!$H$8,'Contribution Structures'!E137,IF($B$568='Contribution Structures'!$H$9,'Contribution Structures'!E160)))))))</f>
        <v>0.35</v>
      </c>
      <c r="J589" s="110">
        <f>Input!$B$44</f>
        <v>0</v>
      </c>
      <c r="K589" s="84">
        <f>(I589*HLOOKUP($B$569,Input!$B$41:$E$45, 4, FALSE))+(J589-HLOOKUP($B$569,Input!$B$41:$E$45, 4, FALSE))</f>
        <v>0</v>
      </c>
      <c r="L589" s="61">
        <f>IF($B$568='Contribution Structures'!$H$3,'Contribution Structures'!F22,IF($B$568='Contribution Structures'!$H$4,'Contribution Structures'!F45,IF($B$568='Contribution Structures'!$H$5,'Contribution Structures'!F68,IF($B$568='Contribution Structures'!$H$6,'Contribution Structures'!F91,IF($B$568='Contribution Structures'!$H$7,'Contribution Structures'!F114,IF($B$568='Contribution Structures'!$H$8,'Contribution Structures'!F137,IF($B$568='Contribution Structures'!$H$9,'Contribution Structures'!F160)))))))</f>
        <v>0.32</v>
      </c>
      <c r="M589" s="110">
        <f>Input!$B$45</f>
        <v>0</v>
      </c>
      <c r="N589" s="84">
        <f>(L589*HLOOKUP($B$569,Input!$B$41:$E$45, 5, FALSE))+(M589-HLOOKUP($B$569,Input!$B$41:$E$45, 5, FALSE))</f>
        <v>0</v>
      </c>
    </row>
    <row r="590" spans="1:14" s="1" customFormat="1" ht="15.75" thickBot="1" x14ac:dyDescent="0.3">
      <c r="A590" s="115">
        <v>20</v>
      </c>
      <c r="B590" s="63" t="s">
        <v>48</v>
      </c>
      <c r="C590" s="64">
        <f>IF($B$568 ='Contribution Structures'!$H$3,'Contribution Structures'!C23,IF($B$568='Contribution Structures'!$H$4,'Contribution Structures'!C46,IF($B$568='Contribution Structures'!$H$5,'Contribution Structures'!C69,IF($B$568='Contribution Structures'!$H$6,'Contribution Structures'!C92,IF($B$568='Contribution Structures'!$H$7,'Contribution Structures'!C115,IF($B$568='Contribution Structures'!$H$8,'Contribution Structures'!C138,IF($B$568='Contribution Structures'!$H$9,'Contribution Structures'!C161)))))))</f>
        <v>0.35</v>
      </c>
      <c r="D590" s="113">
        <f>Input!$B$42</f>
        <v>0</v>
      </c>
      <c r="E590" s="89">
        <f>(C590*HLOOKUP($B$569,Input!$B$41:$E$45, 2, FALSE))+(D590-HLOOKUP($B$569,Input!$B$41:$E$45, 2, FALSE))</f>
        <v>0</v>
      </c>
      <c r="F590" s="64">
        <f>IF($B$568='Contribution Structures'!$H$3,'Contribution Structures'!D23,IF($B$568='Contribution Structures'!$H$4,'Contribution Structures'!D46,IF($B$568='Contribution Structures'!$H$5,'Contribution Structures'!D69,IF($B$568='Contribution Structures'!$H$6,'Contribution Structures'!D92,IF($B$568='Contribution Structures'!$H$7,'Contribution Structures'!D115,IF($B$568='Contribution Structures'!$H$8,'Contribution Structures'!D138,IF($B$568='Contribution Structures'!$H$9,'Contribution Structures'!D161)))))))</f>
        <v>0.35</v>
      </c>
      <c r="G590" s="113">
        <f>Input!$B$43</f>
        <v>0</v>
      </c>
      <c r="H590" s="89">
        <f>(F590*HLOOKUP($B$569,Input!$B$41:$E$45, 3, FALSE))+(G590-HLOOKUP($B$569,Input!$B$41:$E$45, 3, FALSE))</f>
        <v>0</v>
      </c>
      <c r="I590" s="64">
        <f>IF($B$568='Contribution Structures'!$H$3,'Contribution Structures'!E23,IF($B$568='Contribution Structures'!$H$4,'Contribution Structures'!E46,IF($B$568='Contribution Structures'!$H$5,'Contribution Structures'!E69,IF($B$568='Contribution Structures'!$H$6,'Contribution Structures'!E92,IF($B$568='Contribution Structures'!$H$7,'Contribution Structures'!E115,IF($B$568='Contribution Structures'!$H$8,'Contribution Structures'!E138,IF($B$568='Contribution Structures'!$H$9,'Contribution Structures'!E161)))))))</f>
        <v>0.35</v>
      </c>
      <c r="J590" s="113">
        <f>Input!$B$44</f>
        <v>0</v>
      </c>
      <c r="K590" s="89">
        <f>(I590*HLOOKUP($B$569,Input!$B$41:$E$45, 4, FALSE))+(J590-HLOOKUP($B$569,Input!$B$41:$E$45, 4, FALSE))</f>
        <v>0</v>
      </c>
      <c r="L590" s="64">
        <f>IF($B$568='Contribution Structures'!$H$3,'Contribution Structures'!F23,IF($B$568='Contribution Structures'!$H$4,'Contribution Structures'!F46,IF($B$568='Contribution Structures'!$H$5,'Contribution Structures'!F69,IF($B$568='Contribution Structures'!$H$6,'Contribution Structures'!F92,IF($B$568='Contribution Structures'!$H$7,'Contribution Structures'!F115,IF($B$568='Contribution Structures'!$H$8,'Contribution Structures'!F138,IF($B$568='Contribution Structures'!$H$9,'Contribution Structures'!F161)))))))</f>
        <v>0.35</v>
      </c>
      <c r="M590" s="113">
        <f>Input!$B$45</f>
        <v>0</v>
      </c>
      <c r="N590" s="89">
        <f>(L590*HLOOKUP($B$569,Input!$B$41:$E$45, 5, FALSE))+(M590-HLOOKUP($B$569,Input!$B$41:$E$45, 5, FALSE))</f>
        <v>0</v>
      </c>
    </row>
    <row r="591" spans="1:14" s="1" customFormat="1" ht="15.75" thickBot="1" x14ac:dyDescent="0.3">
      <c r="A591" s="114"/>
    </row>
    <row r="592" spans="1:14" s="1" customFormat="1" ht="22.5" customHeight="1" thickBot="1" x14ac:dyDescent="0.3">
      <c r="A592" s="125" t="s">
        <v>4</v>
      </c>
      <c r="B592" s="101" t="str">
        <f>Input!C41</f>
        <v>Vision 2</v>
      </c>
    </row>
    <row r="593" spans="1:14" s="1" customFormat="1" ht="26.1" customHeight="1" thickBot="1" x14ac:dyDescent="0.3">
      <c r="A593" s="126" t="s">
        <v>80</v>
      </c>
      <c r="B593" s="116" t="s">
        <v>77</v>
      </c>
    </row>
    <row r="594" spans="1:14" s="1" customFormat="1" ht="29.45" customHeight="1" thickBot="1" x14ac:dyDescent="0.3">
      <c r="A594" s="127" t="s">
        <v>82</v>
      </c>
      <c r="B594" s="117" t="s">
        <v>74</v>
      </c>
      <c r="C594" s="146" t="s">
        <v>12</v>
      </c>
      <c r="D594" s="147"/>
      <c r="E594" s="148"/>
      <c r="F594" s="146" t="s">
        <v>13</v>
      </c>
      <c r="G594" s="147"/>
      <c r="H594" s="148"/>
      <c r="I594" s="146" t="s">
        <v>14</v>
      </c>
      <c r="J594" s="147"/>
      <c r="K594" s="148"/>
      <c r="L594" s="146" t="s">
        <v>15</v>
      </c>
      <c r="M594" s="147"/>
      <c r="N594" s="148"/>
    </row>
    <row r="595" spans="1:14" s="1" customFormat="1" ht="26.25" thickBot="1" x14ac:dyDescent="0.3">
      <c r="A595" s="115" t="s">
        <v>16</v>
      </c>
      <c r="B595" s="55" t="s">
        <v>17</v>
      </c>
      <c r="C595" s="56" t="s">
        <v>18</v>
      </c>
      <c r="D595" s="72" t="s">
        <v>19</v>
      </c>
      <c r="E595" s="73" t="s">
        <v>20</v>
      </c>
      <c r="F595" s="56" t="s">
        <v>18</v>
      </c>
      <c r="G595" s="72" t="s">
        <v>19</v>
      </c>
      <c r="H595" s="73" t="s">
        <v>20</v>
      </c>
      <c r="I595" s="56" t="s">
        <v>18</v>
      </c>
      <c r="J595" s="72" t="s">
        <v>19</v>
      </c>
      <c r="K595" s="73" t="s">
        <v>20</v>
      </c>
      <c r="L595" s="56" t="s">
        <v>18</v>
      </c>
      <c r="M595" s="74" t="s">
        <v>19</v>
      </c>
      <c r="N595" s="75" t="s">
        <v>20</v>
      </c>
    </row>
    <row r="596" spans="1:14" s="1" customFormat="1" ht="13.5" customHeight="1" x14ac:dyDescent="0.25">
      <c r="A596" s="115">
        <v>1</v>
      </c>
      <c r="B596" s="91" t="s">
        <v>29</v>
      </c>
      <c r="C596" s="92">
        <f>IF($B$593 ='Contribution Structures'!$H$3,'Contribution Structures'!C4,IF($B$593='Contribution Structures'!$H$4,'Contribution Structures'!C27,IF($B$593='Contribution Structures'!$H$5,'Contribution Structures'!C50,IF($B$593='Contribution Structures'!$H$6,'Contribution Structures'!C73,IF($B$593='Contribution Structures'!$H$7,'Contribution Structures'!C96,IF($B$593='Contribution Structures'!$H$8,'Contribution Structures'!C119,IF($B$593='Contribution Structures'!$H$9,'Contribution Structures'!C142)))))))</f>
        <v>4.4999999999999998E-2</v>
      </c>
      <c r="D596" s="78">
        <f>Input!$C$42</f>
        <v>0</v>
      </c>
      <c r="E596" s="79">
        <f>(C596*HLOOKUP($B$594,Input!$B$41:$E$45, 2, FALSE))+(D596-HLOOKUP($B$594,Input!$B$41:$E$45, 2, FALSE))</f>
        <v>0</v>
      </c>
      <c r="F596" s="92">
        <f>IF($B$593='Contribution Structures'!$H$3,'Contribution Structures'!D4,IF($B$593='Contribution Structures'!$H$4,'Contribution Structures'!D27,IF($B$593='Contribution Structures'!$H$5,'Contribution Structures'!D50,IF($B$593='Contribution Structures'!$H$6,'Contribution Structures'!D73,IF($B$593='Contribution Structures'!$H$7,'Contribution Structures'!D96,IF($B$593='Contribution Structures'!$H$8,'Contribution Structures'!D119,IF($B$593='Contribution Structures'!$H$9,'Contribution Structures'!D142)))))))</f>
        <v>3.5000000000000003E-2</v>
      </c>
      <c r="G596" s="78">
        <f>Input!$C$43</f>
        <v>0</v>
      </c>
      <c r="H596" s="79">
        <f>(F596*HLOOKUP($B$594,Input!$B$41:$E$45, 3, FALSE))+(G596-HLOOKUP($B$594,Input!$B$41:$E$45, 3, FALSE))</f>
        <v>0</v>
      </c>
      <c r="I596" s="92">
        <f>IF($B$593='Contribution Structures'!$H$3,'Contribution Structures'!E4,IF($B$593='Contribution Structures'!$H$4,'Contribution Structures'!E27,IF($B$593='Contribution Structures'!$H$5,'Contribution Structures'!E50,IF($B$593='Contribution Structures'!$H$6,'Contribution Structures'!E73,IF($B$593='Contribution Structures'!$H$7,'Contribution Structures'!E96,IF($B$593='Contribution Structures'!$H$8,'Contribution Structures'!E119,IF($B$593='Contribution Structures'!$H$9,'Contribution Structures'!E142)))))))</f>
        <v>3.5000000000000003E-2</v>
      </c>
      <c r="J596" s="78">
        <f>Input!$C$44</f>
        <v>0</v>
      </c>
      <c r="K596" s="79">
        <f>(I596*HLOOKUP($B$594,Input!$B$41:$E$45, 4, FALSE))+(J596-HLOOKUP($B$594,Input!$B$41:$E$45, 4, FALSE))</f>
        <v>0</v>
      </c>
      <c r="L596" s="92">
        <f>IF($B$593='Contribution Structures'!$H$3,'Contribution Structures'!F4,IF($B$593='Contribution Structures'!$H$4,'Contribution Structures'!F27,IF($B$593='Contribution Structures'!$H$5,'Contribution Structures'!F50,IF($B$593='Contribution Structures'!$H$6,'Contribution Structures'!F73,IF($B$593='Contribution Structures'!$H$7,'Contribution Structures'!F96,IF($B$593='Contribution Structures'!$H$8,'Contribution Structures'!F119,IF($B$593='Contribution Structures'!$H$9,'Contribution Structures'!F142)))))))</f>
        <v>0.03</v>
      </c>
      <c r="M596" s="78">
        <f>Input!$C$45</f>
        <v>0</v>
      </c>
      <c r="N596" s="79">
        <f>(L596*HLOOKUP($B$594,Input!$B$41:$E$45, 5, FALSE))+(M596-HLOOKUP($B$594,Input!$B$41:$E$45, 5, FALSE))</f>
        <v>0</v>
      </c>
    </row>
    <row r="597" spans="1:14" s="1" customFormat="1" ht="13.5" customHeight="1" x14ac:dyDescent="0.25">
      <c r="A597" s="115">
        <v>2</v>
      </c>
      <c r="B597" s="60" t="s">
        <v>30</v>
      </c>
      <c r="C597" s="61">
        <f>IF($B$593 ='Contribution Structures'!$H$3,'Contribution Structures'!C5,IF($B$593='Contribution Structures'!$H$4,'Contribution Structures'!C28,IF($B$593='Contribution Structures'!$H$5,'Contribution Structures'!C51,IF($B$593='Contribution Structures'!$H$6,'Contribution Structures'!C74,IF($B$593='Contribution Structures'!$H$7,'Contribution Structures'!C97,IF($B$593='Contribution Structures'!$H$8,'Contribution Structures'!C120,IF($B$593='Contribution Structures'!$H$9,'Contribution Structures'!C143)))))))</f>
        <v>5.5E-2</v>
      </c>
      <c r="D597" s="110">
        <f>Input!$C$42</f>
        <v>0</v>
      </c>
      <c r="E597" s="84">
        <f>(C597*HLOOKUP($B$594,Input!$B$41:$E$45, 2, FALSE))+(D597-HLOOKUP($B$594,Input!$B$41:$E$45, 2, FALSE))</f>
        <v>0</v>
      </c>
      <c r="F597" s="61">
        <f>IF($B$593='Contribution Structures'!$H$3,'Contribution Structures'!D5,IF($B$593='Contribution Structures'!$H$4,'Contribution Structures'!D28,IF($B$593='Contribution Structures'!$H$5,'Contribution Structures'!D51,IF($B$593='Contribution Structures'!$H$6,'Contribution Structures'!D74,IF($B$593='Contribution Structures'!$H$7,'Contribution Structures'!D97,IF($B$593='Contribution Structures'!$H$8,'Contribution Structures'!D120,IF($B$593='Contribution Structures'!$H$9,'Contribution Structures'!D143)))))))</f>
        <v>3.5000000000000003E-2</v>
      </c>
      <c r="G597" s="110">
        <f>Input!$C$43</f>
        <v>0</v>
      </c>
      <c r="H597" s="84">
        <f>(F597*HLOOKUP($B$594,Input!$B$41:$E$45, 3, FALSE))+(G597-HLOOKUP($B$594,Input!$B$41:$E$45, 3, FALSE))</f>
        <v>0</v>
      </c>
      <c r="I597" s="61">
        <f>IF($B$593='Contribution Structures'!$H$3,'Contribution Structures'!E5,IF($B$593='Contribution Structures'!$H$4,'Contribution Structures'!E28,IF($B$593='Contribution Structures'!$H$5,'Contribution Structures'!E51,IF($B$593='Contribution Structures'!$H$6,'Contribution Structures'!E74,IF($B$593='Contribution Structures'!$H$7,'Contribution Structures'!E97,IF($B$593='Contribution Structures'!$H$8,'Contribution Structures'!E120,IF($B$593='Contribution Structures'!$H$9,'Contribution Structures'!E143)))))))</f>
        <v>3.5000000000000003E-2</v>
      </c>
      <c r="J597" s="110">
        <f>Input!$C$44</f>
        <v>0</v>
      </c>
      <c r="K597" s="84">
        <f>(I597*HLOOKUP($B$594,Input!$B$41:$E$45, 4, FALSE))+(J597-HLOOKUP($B$594,Input!$B$41:$E$45, 4, FALSE))</f>
        <v>0</v>
      </c>
      <c r="L597" s="61">
        <f>IF($B$593='Contribution Structures'!$H$3,'Contribution Structures'!F5,IF($B$593='Contribution Structures'!$H$4,'Contribution Structures'!F28,IF($B$593='Contribution Structures'!$H$5,'Contribution Structures'!F51,IF($B$593='Contribution Structures'!$H$6,'Contribution Structures'!F74,IF($B$593='Contribution Structures'!$H$7,'Contribution Structures'!F97,IF($B$593='Contribution Structures'!$H$8,'Contribution Structures'!F120,IF($B$593='Contribution Structures'!$H$9,'Contribution Structures'!F143)))))))</f>
        <v>0.03</v>
      </c>
      <c r="M597" s="110">
        <f>Input!$C$45</f>
        <v>0</v>
      </c>
      <c r="N597" s="84">
        <f>(L597*HLOOKUP($B$594,Input!$B$41:$E$45, 5, FALSE))+(M597-HLOOKUP($B$594,Input!$B$41:$E$45, 5, FALSE))</f>
        <v>0</v>
      </c>
    </row>
    <row r="598" spans="1:14" s="1" customFormat="1" ht="13.5" customHeight="1" x14ac:dyDescent="0.25">
      <c r="A598" s="115">
        <v>3</v>
      </c>
      <c r="B598" s="60" t="s">
        <v>31</v>
      </c>
      <c r="C598" s="61">
        <f>IF($B$593 ='Contribution Structures'!$H$3,'Contribution Structures'!C6,IF($B$593='Contribution Structures'!$H$4,'Contribution Structures'!C29,IF($B$593='Contribution Structures'!$H$5,'Contribution Structures'!C52,IF($B$593='Contribution Structures'!$H$6,'Contribution Structures'!C75,IF($B$593='Contribution Structures'!$H$7,'Contribution Structures'!C98,IF($B$593='Contribution Structures'!$H$8,'Contribution Structures'!C121,IF($B$593='Contribution Structures'!$H$9,'Contribution Structures'!C144)))))))</f>
        <v>7.4999999999999997E-2</v>
      </c>
      <c r="D598" s="110">
        <f>Input!$C$42</f>
        <v>0</v>
      </c>
      <c r="E598" s="84">
        <f>(C598*HLOOKUP($B$594,Input!$B$41:$E$45, 2, FALSE))+(D598-HLOOKUP($B$594,Input!$B$41:$E$45, 2, FALSE))</f>
        <v>0</v>
      </c>
      <c r="F598" s="61">
        <f>IF($B$593='Contribution Structures'!$H$3,'Contribution Structures'!D6,IF($B$593='Contribution Structures'!$H$4,'Contribution Structures'!D29,IF($B$593='Contribution Structures'!$H$5,'Contribution Structures'!D52,IF($B$593='Contribution Structures'!$H$6,'Contribution Structures'!D75,IF($B$593='Contribution Structures'!$H$7,'Contribution Structures'!D98,IF($B$593='Contribution Structures'!$H$8,'Contribution Structures'!D121,IF($B$593='Contribution Structures'!$H$9,'Contribution Structures'!D144)))))))</f>
        <v>4.4999999999999998E-2</v>
      </c>
      <c r="G598" s="110">
        <f>Input!$C$43</f>
        <v>0</v>
      </c>
      <c r="H598" s="84">
        <f>(F598*HLOOKUP($B$594,Input!$B$41:$E$45, 3, FALSE))+(G598-HLOOKUP($B$594,Input!$B$41:$E$45, 3, FALSE))</f>
        <v>0</v>
      </c>
      <c r="I598" s="61">
        <f>IF($B$593='Contribution Structures'!$H$3,'Contribution Structures'!E6,IF($B$593='Contribution Structures'!$H$4,'Contribution Structures'!E29,IF($B$593='Contribution Structures'!$H$5,'Contribution Structures'!E52,IF($B$593='Contribution Structures'!$H$6,'Contribution Structures'!E75,IF($B$593='Contribution Structures'!$H$7,'Contribution Structures'!E98,IF($B$593='Contribution Structures'!$H$8,'Contribution Structures'!E121,IF($B$593='Contribution Structures'!$H$9,'Contribution Structures'!E144)))))))</f>
        <v>4.4999999999999998E-2</v>
      </c>
      <c r="J598" s="110">
        <f>Input!$C$44</f>
        <v>0</v>
      </c>
      <c r="K598" s="84">
        <f>(I598*HLOOKUP($B$594,Input!$B$41:$E$45, 4, FALSE))+(J598-HLOOKUP($B$594,Input!$B$41:$E$45, 4, FALSE))</f>
        <v>0</v>
      </c>
      <c r="L598" s="61">
        <f>IF($B$593='Contribution Structures'!$H$3,'Contribution Structures'!F6,IF($B$593='Contribution Structures'!$H$4,'Contribution Structures'!F29,IF($B$593='Contribution Structures'!$H$5,'Contribution Structures'!F52,IF($B$593='Contribution Structures'!$H$6,'Contribution Structures'!F75,IF($B$593='Contribution Structures'!$H$7,'Contribution Structures'!F98,IF($B$593='Contribution Structures'!$H$8,'Contribution Structures'!F121,IF($B$593='Contribution Structures'!$H$9,'Contribution Structures'!F144)))))))</f>
        <v>0.04</v>
      </c>
      <c r="M598" s="110">
        <f>Input!$C$45</f>
        <v>0</v>
      </c>
      <c r="N598" s="84">
        <f>(L598*HLOOKUP($B$594,Input!$B$41:$E$45, 5, FALSE))+(M598-HLOOKUP($B$594,Input!$B$41:$E$45, 5, FALSE))</f>
        <v>0</v>
      </c>
    </row>
    <row r="599" spans="1:14" s="1" customFormat="1" x14ac:dyDescent="0.25">
      <c r="A599" s="115">
        <v>4</v>
      </c>
      <c r="B599" s="60" t="s">
        <v>32</v>
      </c>
      <c r="C599" s="61">
        <f>IF($B$593 ='Contribution Structures'!$H$3,'Contribution Structures'!C7,IF($B$593='Contribution Structures'!$H$4,'Contribution Structures'!C30,IF($B$593='Contribution Structures'!$H$5,'Contribution Structures'!C53,IF($B$593='Contribution Structures'!$H$6,'Contribution Structures'!C76,IF($B$593='Contribution Structures'!$H$7,'Contribution Structures'!C99,IF($B$593='Contribution Structures'!$H$8,'Contribution Structures'!C122,IF($B$593='Contribution Structures'!$H$9,'Contribution Structures'!C145)))))))</f>
        <v>0.1</v>
      </c>
      <c r="D599" s="110">
        <f>Input!$C$42</f>
        <v>0</v>
      </c>
      <c r="E599" s="84">
        <f>(C599*HLOOKUP($B$594,Input!$B$41:$E$45, 2, FALSE))+(D599-HLOOKUP($B$594,Input!$B$41:$E$45, 2, FALSE))</f>
        <v>0</v>
      </c>
      <c r="F599" s="61">
        <f>IF($B$593='Contribution Structures'!$H$3,'Contribution Structures'!D7,IF($B$593='Contribution Structures'!$H$4,'Contribution Structures'!D30,IF($B$593='Contribution Structures'!$H$5,'Contribution Structures'!D53,IF($B$593='Contribution Structures'!$H$6,'Contribution Structures'!D76,IF($B$593='Contribution Structures'!$H$7,'Contribution Structures'!D99,IF($B$593='Contribution Structures'!$H$8,'Contribution Structures'!D122,IF($B$593='Contribution Structures'!$H$9,'Contribution Structures'!D145)))))))</f>
        <v>0.06</v>
      </c>
      <c r="G599" s="110">
        <f>Input!$C$43</f>
        <v>0</v>
      </c>
      <c r="H599" s="84">
        <f>(F599*HLOOKUP($B$594,Input!$B$41:$E$45, 3, FALSE))+(G599-HLOOKUP($B$594,Input!$B$41:$E$45, 3, FALSE))</f>
        <v>0</v>
      </c>
      <c r="I599" s="61">
        <f>IF($B$593='Contribution Structures'!$H$3,'Contribution Structures'!E7,IF($B$593='Contribution Structures'!$H$4,'Contribution Structures'!E30,IF($B$593='Contribution Structures'!$H$5,'Contribution Structures'!E53,IF($B$593='Contribution Structures'!$H$6,'Contribution Structures'!E76,IF($B$593='Contribution Structures'!$H$7,'Contribution Structures'!E99,IF($B$593='Contribution Structures'!$H$8,'Contribution Structures'!E122,IF($B$593='Contribution Structures'!$H$9,'Contribution Structures'!E145)))))))</f>
        <v>0.06</v>
      </c>
      <c r="J599" s="110">
        <f>Input!$C$44</f>
        <v>0</v>
      </c>
      <c r="K599" s="84">
        <f>(I599*HLOOKUP($B$594,Input!$B$41:$E$45, 4, FALSE))+(J599-HLOOKUP($B$594,Input!$B$41:$E$45, 4, FALSE))</f>
        <v>0</v>
      </c>
      <c r="L599" s="61">
        <f>IF($B$593='Contribution Structures'!$H$3,'Contribution Structures'!F7,IF($B$593='Contribution Structures'!$H$4,'Contribution Structures'!F30,IF($B$593='Contribution Structures'!$H$5,'Contribution Structures'!F53,IF($B$593='Contribution Structures'!$H$6,'Contribution Structures'!F76,IF($B$593='Contribution Structures'!$H$7,'Contribution Structures'!F99,IF($B$593='Contribution Structures'!$H$8,'Contribution Structures'!F122,IF($B$593='Contribution Structures'!$H$9,'Contribution Structures'!F145)))))))</f>
        <v>0.05</v>
      </c>
      <c r="M599" s="110">
        <f>Input!$C$45</f>
        <v>0</v>
      </c>
      <c r="N599" s="84">
        <f>(L599*HLOOKUP($B$594,Input!$B$41:$E$45, 5, FALSE))+(M599-HLOOKUP($B$594,Input!$B$41:$E$45, 5, FALSE))</f>
        <v>0</v>
      </c>
    </row>
    <row r="600" spans="1:14" s="1" customFormat="1" ht="13.5" customHeight="1" x14ac:dyDescent="0.25">
      <c r="A600" s="115">
        <v>5</v>
      </c>
      <c r="B600" s="60" t="s">
        <v>33</v>
      </c>
      <c r="C600" s="61">
        <f>IF($B$593 ='Contribution Structures'!$H$3,'Contribution Structures'!C8,IF($B$593='Contribution Structures'!$H$4,'Contribution Structures'!C31,IF($B$593='Contribution Structures'!$H$5,'Contribution Structures'!C54,IF($B$593='Contribution Structures'!$H$6,'Contribution Structures'!C77,IF($B$593='Contribution Structures'!$H$7,'Contribution Structures'!C100,IF($B$593='Contribution Structures'!$H$8,'Contribution Structures'!C123,IF($B$593='Contribution Structures'!$H$9,'Contribution Structures'!C146)))))))</f>
        <v>0.11</v>
      </c>
      <c r="D600" s="110">
        <f>Input!$C$42</f>
        <v>0</v>
      </c>
      <c r="E600" s="84">
        <f>(C600*HLOOKUP($B$594,Input!$B$41:$E$45, 2, FALSE))+(D600-HLOOKUP($B$594,Input!$B$41:$E$45, 2, FALSE))</f>
        <v>0</v>
      </c>
      <c r="F600" s="61">
        <f>IF($B$593='Contribution Structures'!$H$3,'Contribution Structures'!D8,IF($B$593='Contribution Structures'!$H$4,'Contribution Structures'!D31,IF($B$593='Contribution Structures'!$H$5,'Contribution Structures'!D54,IF($B$593='Contribution Structures'!$H$6,'Contribution Structures'!D77,IF($B$593='Contribution Structures'!$H$7,'Contribution Structures'!D100,IF($B$593='Contribution Structures'!$H$8,'Contribution Structures'!D123,IF($B$593='Contribution Structures'!$H$9,'Contribution Structures'!D146)))))))</f>
        <v>7.0000000000000007E-2</v>
      </c>
      <c r="G600" s="110">
        <f>Input!$C$43</f>
        <v>0</v>
      </c>
      <c r="H600" s="84">
        <f>(F600*HLOOKUP($B$594,Input!$B$41:$E$45, 3, FALSE))+(G600-HLOOKUP($B$594,Input!$B$41:$E$45, 3, FALSE))</f>
        <v>0</v>
      </c>
      <c r="I600" s="61">
        <f>IF($B$593='Contribution Structures'!$H$3,'Contribution Structures'!E8,IF($B$593='Contribution Structures'!$H$4,'Contribution Structures'!E31,IF($B$593='Contribution Structures'!$H$5,'Contribution Structures'!E54,IF($B$593='Contribution Structures'!$H$6,'Contribution Structures'!E77,IF($B$593='Contribution Structures'!$H$7,'Contribution Structures'!E100,IF($B$593='Contribution Structures'!$H$8,'Contribution Structures'!E123,IF($B$593='Contribution Structures'!$H$9,'Contribution Structures'!E146)))))))</f>
        <v>7.0000000000000007E-2</v>
      </c>
      <c r="J600" s="110">
        <f>Input!$C$44</f>
        <v>0</v>
      </c>
      <c r="K600" s="84">
        <f>(I600*HLOOKUP($B$594,Input!$B$41:$E$45, 4, FALSE))+(J600-HLOOKUP($B$594,Input!$B$41:$E$45, 4, FALSE))</f>
        <v>0</v>
      </c>
      <c r="L600" s="61">
        <f>IF($B$593='Contribution Structures'!$H$3,'Contribution Structures'!F8,IF($B$593='Contribution Structures'!$H$4,'Contribution Structures'!F31,IF($B$593='Contribution Structures'!$H$5,'Contribution Structures'!F54,IF($B$593='Contribution Structures'!$H$6,'Contribution Structures'!F77,IF($B$593='Contribution Structures'!$H$7,'Contribution Structures'!F100,IF($B$593='Contribution Structures'!$H$8,'Contribution Structures'!F123,IF($B$593='Contribution Structures'!$H$9,'Contribution Structures'!F146)))))))</f>
        <v>0.06</v>
      </c>
      <c r="M600" s="110">
        <f>Input!$C$45</f>
        <v>0</v>
      </c>
      <c r="N600" s="84">
        <f>(L600*HLOOKUP($B$594,Input!$B$41:$E$45, 5, FALSE))+(M600-HLOOKUP($B$594,Input!$B$41:$E$45, 5, FALSE))</f>
        <v>0</v>
      </c>
    </row>
    <row r="601" spans="1:14" s="1" customFormat="1" ht="13.5" customHeight="1" x14ac:dyDescent="0.25">
      <c r="A601" s="115">
        <v>6</v>
      </c>
      <c r="B601" s="60" t="s">
        <v>34</v>
      </c>
      <c r="C601" s="61">
        <f>IF($B$593 ='Contribution Structures'!$H$3,'Contribution Structures'!C9,IF($B$593='Contribution Structures'!$H$4,'Contribution Structures'!C32,IF($B$593='Contribution Structures'!$H$5,'Contribution Structures'!C55,IF($B$593='Contribution Structures'!$H$6,'Contribution Structures'!C78,IF($B$593='Contribution Structures'!$H$7,'Contribution Structures'!C101,IF($B$593='Contribution Structures'!$H$8,'Contribution Structures'!C124,IF($B$593='Contribution Structures'!$H$9,'Contribution Structures'!C147)))))))</f>
        <v>0.12</v>
      </c>
      <c r="D601" s="110">
        <f>Input!$C$42</f>
        <v>0</v>
      </c>
      <c r="E601" s="84">
        <f>(C601*HLOOKUP($B$594,Input!$B$41:$E$45, 2, FALSE))+(D601-HLOOKUP($B$594,Input!$B$41:$E$45, 2, FALSE))</f>
        <v>0</v>
      </c>
      <c r="F601" s="61">
        <f>IF($B$593='Contribution Structures'!$H$3,'Contribution Structures'!D9,IF($B$593='Contribution Structures'!$H$4,'Contribution Structures'!D32,IF($B$593='Contribution Structures'!$H$5,'Contribution Structures'!D55,IF($B$593='Contribution Structures'!$H$6,'Contribution Structures'!D78,IF($B$593='Contribution Structures'!$H$7,'Contribution Structures'!D101,IF($B$593='Contribution Structures'!$H$8,'Contribution Structures'!D124,IF($B$593='Contribution Structures'!$H$9,'Contribution Structures'!D147)))))))</f>
        <v>0.08</v>
      </c>
      <c r="G601" s="110">
        <f>Input!$C$43</f>
        <v>0</v>
      </c>
      <c r="H601" s="84">
        <f>(F601*HLOOKUP($B$594,Input!$B$41:$E$45, 3, FALSE))+(G601-HLOOKUP($B$594,Input!$B$41:$E$45, 3, FALSE))</f>
        <v>0</v>
      </c>
      <c r="I601" s="61">
        <f>IF($B$593='Contribution Structures'!$H$3,'Contribution Structures'!E9,IF($B$593='Contribution Structures'!$H$4,'Contribution Structures'!E32,IF($B$593='Contribution Structures'!$H$5,'Contribution Structures'!E55,IF($B$593='Contribution Structures'!$H$6,'Contribution Structures'!E78,IF($B$593='Contribution Structures'!$H$7,'Contribution Structures'!E101,IF($B$593='Contribution Structures'!$H$8,'Contribution Structures'!E124,IF($B$593='Contribution Structures'!$H$9,'Contribution Structures'!E147)))))))</f>
        <v>0.08</v>
      </c>
      <c r="J601" s="110">
        <f>Input!$C$44</f>
        <v>0</v>
      </c>
      <c r="K601" s="84">
        <f>(I601*HLOOKUP($B$594,Input!$B$41:$E$45, 4, FALSE))+(J601-HLOOKUP($B$594,Input!$B$41:$E$45, 4, FALSE))</f>
        <v>0</v>
      </c>
      <c r="L601" s="61">
        <f>IF($B$593='Contribution Structures'!$H$3,'Contribution Structures'!F9,IF($B$593='Contribution Structures'!$H$4,'Contribution Structures'!F32,IF($B$593='Contribution Structures'!$H$5,'Contribution Structures'!F55,IF($B$593='Contribution Structures'!$H$6,'Contribution Structures'!F78,IF($B$593='Contribution Structures'!$H$7,'Contribution Structures'!F101,IF($B$593='Contribution Structures'!$H$8,'Contribution Structures'!F124,IF($B$593='Contribution Structures'!$H$9,'Contribution Structures'!F147)))))))</f>
        <v>7.0000000000000007E-2</v>
      </c>
      <c r="M601" s="110">
        <f>Input!$C$45</f>
        <v>0</v>
      </c>
      <c r="N601" s="84">
        <f>(L601*HLOOKUP($B$594,Input!$B$41:$E$45, 5, FALSE))+(M601-HLOOKUP($B$594,Input!$B$41:$E$45, 5, FALSE))</f>
        <v>0</v>
      </c>
    </row>
    <row r="602" spans="1:14" s="1" customFormat="1" ht="13.5" customHeight="1" x14ac:dyDescent="0.25">
      <c r="A602" s="115">
        <v>7</v>
      </c>
      <c r="B602" s="60" t="s">
        <v>35</v>
      </c>
      <c r="C602" s="61">
        <f>IF($B$593 ='Contribution Structures'!$H$3,'Contribution Structures'!C10,IF($B$593='Contribution Structures'!$H$4,'Contribution Structures'!C33,IF($B$593='Contribution Structures'!$H$5,'Contribution Structures'!C56,IF($B$593='Contribution Structures'!$H$6,'Contribution Structures'!C79,IF($B$593='Contribution Structures'!$H$7,'Contribution Structures'!C102,IF($B$593='Contribution Structures'!$H$8,'Contribution Structures'!C125,IF($B$593='Contribution Structures'!$H$9,'Contribution Structures'!C148)))))))</f>
        <v>0.14000000000000001</v>
      </c>
      <c r="D602" s="110">
        <f>Input!$C$42</f>
        <v>0</v>
      </c>
      <c r="E602" s="84">
        <f>(C602*HLOOKUP($B$594,Input!$B$41:$E$45, 2, FALSE))+(D602-HLOOKUP($B$594,Input!$B$41:$E$45, 2, FALSE))</f>
        <v>0</v>
      </c>
      <c r="F602" s="61">
        <f>IF($B$593='Contribution Structures'!$H$3,'Contribution Structures'!D10,IF($B$593='Contribution Structures'!$H$4,'Contribution Structures'!D33,IF($B$593='Contribution Structures'!$H$5,'Contribution Structures'!D56,IF($B$593='Contribution Structures'!$H$6,'Contribution Structures'!D79,IF($B$593='Contribution Structures'!$H$7,'Contribution Structures'!D102,IF($B$593='Contribution Structures'!$H$8,'Contribution Structures'!D125,IF($B$593='Contribution Structures'!$H$9,'Contribution Structures'!D148)))))))</f>
        <v>0.1</v>
      </c>
      <c r="G602" s="110">
        <f>Input!$C$43</f>
        <v>0</v>
      </c>
      <c r="H602" s="84">
        <f>(F602*HLOOKUP($B$594,Input!$B$41:$E$45, 3, FALSE))+(G602-HLOOKUP($B$594,Input!$B$41:$E$45, 3, FALSE))</f>
        <v>0</v>
      </c>
      <c r="I602" s="61">
        <f>IF($B$593='Contribution Structures'!$H$3,'Contribution Structures'!E10,IF($B$593='Contribution Structures'!$H$4,'Contribution Structures'!E33,IF($B$593='Contribution Structures'!$H$5,'Contribution Structures'!E56,IF($B$593='Contribution Structures'!$H$6,'Contribution Structures'!E79,IF($B$593='Contribution Structures'!$H$7,'Contribution Structures'!E102,IF($B$593='Contribution Structures'!$H$8,'Contribution Structures'!E125,IF($B$593='Contribution Structures'!$H$9,'Contribution Structures'!E148)))))))</f>
        <v>0.1</v>
      </c>
      <c r="J602" s="110">
        <f>Input!$C$44</f>
        <v>0</v>
      </c>
      <c r="K602" s="84">
        <f>(I602*HLOOKUP($B$594,Input!$B$41:$E$45, 4, FALSE))+(J602-HLOOKUP($B$594,Input!$B$41:$E$45, 4, FALSE))</f>
        <v>0</v>
      </c>
      <c r="L602" s="61">
        <f>IF($B$593='Contribution Structures'!$H$3,'Contribution Structures'!F10,IF($B$593='Contribution Structures'!$H$4,'Contribution Structures'!F33,IF($B$593='Contribution Structures'!$H$5,'Contribution Structures'!F56,IF($B$593='Contribution Structures'!$H$6,'Contribution Structures'!F79,IF($B$593='Contribution Structures'!$H$7,'Contribution Structures'!F102,IF($B$593='Contribution Structures'!$H$8,'Contribution Structures'!F125,IF($B$593='Contribution Structures'!$H$9,'Contribution Structures'!F148)))))))</f>
        <v>0.09</v>
      </c>
      <c r="M602" s="110">
        <f>Input!$C$45</f>
        <v>0</v>
      </c>
      <c r="N602" s="84">
        <f>(L602*HLOOKUP($B$594,Input!$B$41:$E$45, 5, FALSE))+(M602-HLOOKUP($B$594,Input!$B$41:$E$45, 5, FALSE))</f>
        <v>0</v>
      </c>
    </row>
    <row r="603" spans="1:14" s="1" customFormat="1" x14ac:dyDescent="0.25">
      <c r="A603" s="115">
        <v>8</v>
      </c>
      <c r="B603" s="60" t="s">
        <v>36</v>
      </c>
      <c r="C603" s="61">
        <f>IF($B$593 ='Contribution Structures'!$H$3,'Contribution Structures'!C11,IF($B$593='Contribution Structures'!$H$4,'Contribution Structures'!C34,IF($B$593='Contribution Structures'!$H$5,'Contribution Structures'!C57,IF($B$593='Contribution Structures'!$H$6,'Contribution Structures'!C80,IF($B$593='Contribution Structures'!$H$7,'Contribution Structures'!C103,IF($B$593='Contribution Structures'!$H$8,'Contribution Structures'!C126,IF($B$593='Contribution Structures'!$H$9,'Contribution Structures'!C149)))))))</f>
        <v>0.2</v>
      </c>
      <c r="D603" s="110">
        <f>Input!$C$42</f>
        <v>0</v>
      </c>
      <c r="E603" s="84">
        <f>(C603*HLOOKUP($B$594,Input!$B$41:$E$45, 2, FALSE))+(D603-HLOOKUP($B$594,Input!$B$41:$E$45, 2, FALSE))</f>
        <v>0</v>
      </c>
      <c r="F603" s="61">
        <f>IF($B$593='Contribution Structures'!$H$3,'Contribution Structures'!D11,IF($B$593='Contribution Structures'!$H$4,'Contribution Structures'!D34,IF($B$593='Contribution Structures'!$H$5,'Contribution Structures'!D57,IF($B$593='Contribution Structures'!$H$6,'Contribution Structures'!D80,IF($B$593='Contribution Structures'!$H$7,'Contribution Structures'!D103,IF($B$593='Contribution Structures'!$H$8,'Contribution Structures'!D126,IF($B$593='Contribution Structures'!$H$9,'Contribution Structures'!D149)))))))</f>
        <v>0.15</v>
      </c>
      <c r="G603" s="110">
        <f>Input!$C$43</f>
        <v>0</v>
      </c>
      <c r="H603" s="84">
        <f>(F603*HLOOKUP($B$594,Input!$B$41:$E$45, 3, FALSE))+(G603-HLOOKUP($B$594,Input!$B$41:$E$45, 3, FALSE))</f>
        <v>0</v>
      </c>
      <c r="I603" s="61">
        <f>IF($B$593='Contribution Structures'!$H$3,'Contribution Structures'!E11,IF($B$593='Contribution Structures'!$H$4,'Contribution Structures'!E34,IF($B$593='Contribution Structures'!$H$5,'Contribution Structures'!E57,IF($B$593='Contribution Structures'!$H$6,'Contribution Structures'!E80,IF($B$593='Contribution Structures'!$H$7,'Contribution Structures'!E103,IF($B$593='Contribution Structures'!$H$8,'Contribution Structures'!E126,IF($B$593='Contribution Structures'!$H$9,'Contribution Structures'!E149)))))))</f>
        <v>0.15</v>
      </c>
      <c r="J603" s="110">
        <f>Input!$C$44</f>
        <v>0</v>
      </c>
      <c r="K603" s="84">
        <f>(I603*HLOOKUP($B$594,Input!$B$41:$E$45, 4, FALSE))+(J603-HLOOKUP($B$594,Input!$B$41:$E$45, 4, FALSE))</f>
        <v>0</v>
      </c>
      <c r="L603" s="61">
        <f>IF($B$593='Contribution Structures'!$H$3,'Contribution Structures'!F11,IF($B$593='Contribution Structures'!$H$4,'Contribution Structures'!F34,IF($B$593='Contribution Structures'!$H$5,'Contribution Structures'!F57,IF($B$593='Contribution Structures'!$H$6,'Contribution Structures'!F80,IF($B$593='Contribution Structures'!$H$7,'Contribution Structures'!F103,IF($B$593='Contribution Structures'!$H$8,'Contribution Structures'!F126,IF($B$593='Contribution Structures'!$H$9,'Contribution Structures'!F149)))))))</f>
        <v>0.12</v>
      </c>
      <c r="M603" s="110">
        <f>Input!$C$45</f>
        <v>0</v>
      </c>
      <c r="N603" s="84">
        <f>(L603*HLOOKUP($B$594,Input!$B$41:$E$45, 5, FALSE))+(M603-HLOOKUP($B$594,Input!$B$41:$E$45, 5, FALSE))</f>
        <v>0</v>
      </c>
    </row>
    <row r="604" spans="1:14" s="1" customFormat="1" x14ac:dyDescent="0.25">
      <c r="A604" s="115">
        <v>9</v>
      </c>
      <c r="B604" s="60" t="s">
        <v>37</v>
      </c>
      <c r="C604" s="61">
        <f>IF($B$593 ='Contribution Structures'!$H$3,'Contribution Structures'!C12,IF($B$593='Contribution Structures'!$H$4,'Contribution Structures'!C35,IF($B$593='Contribution Structures'!$H$5,'Contribution Structures'!C58,IF($B$593='Contribution Structures'!$H$6,'Contribution Structures'!C81,IF($B$593='Contribution Structures'!$H$7,'Contribution Structures'!C104,IF($B$593='Contribution Structures'!$H$8,'Contribution Structures'!C127,IF($B$593='Contribution Structures'!$H$9,'Contribution Structures'!C150)))))))</f>
        <v>0.23</v>
      </c>
      <c r="D604" s="110">
        <f>Input!$C$42</f>
        <v>0</v>
      </c>
      <c r="E604" s="84">
        <f>(C604*HLOOKUP($B$594,Input!$B$41:$E$45, 2, FALSE))+(D604-HLOOKUP($B$594,Input!$B$41:$E$45, 2, FALSE))</f>
        <v>0</v>
      </c>
      <c r="F604" s="61">
        <f>IF($B$593='Contribution Structures'!$H$3,'Contribution Structures'!D12,IF($B$593='Contribution Structures'!$H$4,'Contribution Structures'!D35,IF($B$593='Contribution Structures'!$H$5,'Contribution Structures'!D58,IF($B$593='Contribution Structures'!$H$6,'Contribution Structures'!D81,IF($B$593='Contribution Structures'!$H$7,'Contribution Structures'!D104,IF($B$593='Contribution Structures'!$H$8,'Contribution Structures'!D127,IF($B$593='Contribution Structures'!$H$9,'Contribution Structures'!D150)))))))</f>
        <v>0.17</v>
      </c>
      <c r="G604" s="110">
        <f>Input!$C$43</f>
        <v>0</v>
      </c>
      <c r="H604" s="84">
        <f>(F604*HLOOKUP($B$594,Input!$B$41:$E$45, 3, FALSE))+(G604-HLOOKUP($B$594,Input!$B$41:$E$45, 3, FALSE))</f>
        <v>0</v>
      </c>
      <c r="I604" s="61">
        <f>IF($B$593='Contribution Structures'!$H$3,'Contribution Structures'!E12,IF($B$593='Contribution Structures'!$H$4,'Contribution Structures'!E35,IF($B$593='Contribution Structures'!$H$5,'Contribution Structures'!E58,IF($B$593='Contribution Structures'!$H$6,'Contribution Structures'!E81,IF($B$593='Contribution Structures'!$H$7,'Contribution Structures'!E104,IF($B$593='Contribution Structures'!$H$8,'Contribution Structures'!E127,IF($B$593='Contribution Structures'!$H$9,'Contribution Structures'!E150)))))))</f>
        <v>0.17</v>
      </c>
      <c r="J604" s="110">
        <f>Input!$C$44</f>
        <v>0</v>
      </c>
      <c r="K604" s="84">
        <f>(I604*HLOOKUP($B$594,Input!$B$41:$E$45, 4, FALSE))+(J604-HLOOKUP($B$594,Input!$B$41:$E$45, 4, FALSE))</f>
        <v>0</v>
      </c>
      <c r="L604" s="61">
        <f>IF($B$593='Contribution Structures'!$H$3,'Contribution Structures'!F12,IF($B$593='Contribution Structures'!$H$4,'Contribution Structures'!F35,IF($B$593='Contribution Structures'!$H$5,'Contribution Structures'!F58,IF($B$593='Contribution Structures'!$H$6,'Contribution Structures'!F81,IF($B$593='Contribution Structures'!$H$7,'Contribution Structures'!F104,IF($B$593='Contribution Structures'!$H$8,'Contribution Structures'!F127,IF($B$593='Contribution Structures'!$H$9,'Contribution Structures'!F150)))))))</f>
        <v>0.14000000000000001</v>
      </c>
      <c r="M604" s="110">
        <f>Input!$C$45</f>
        <v>0</v>
      </c>
      <c r="N604" s="84">
        <f>(L604*HLOOKUP($B$594,Input!$B$41:$E$45, 5, FALSE))+(M604-HLOOKUP($B$594,Input!$B$41:$E$45, 5, FALSE))</f>
        <v>0</v>
      </c>
    </row>
    <row r="605" spans="1:14" s="1" customFormat="1" x14ac:dyDescent="0.25">
      <c r="A605" s="115">
        <v>10</v>
      </c>
      <c r="B605" s="60" t="s">
        <v>38</v>
      </c>
      <c r="C605" s="61">
        <f>IF($B$593 ='Contribution Structures'!$H$3,'Contribution Structures'!C13,IF($B$593='Contribution Structures'!$H$4,'Contribution Structures'!C36,IF($B$593='Contribution Structures'!$H$5,'Contribution Structures'!C59,IF($B$593='Contribution Structures'!$H$6,'Contribution Structures'!C82,IF($B$593='Contribution Structures'!$H$7,'Contribution Structures'!C105,IF($B$593='Contribution Structures'!$H$8,'Contribution Structures'!C128,IF($B$593='Contribution Structures'!$H$9,'Contribution Structures'!C151)))))))</f>
        <v>0.27</v>
      </c>
      <c r="D605" s="110">
        <f>Input!$C$42</f>
        <v>0</v>
      </c>
      <c r="E605" s="84">
        <f>(C605*HLOOKUP($B$594,Input!$B$41:$E$45, 2, FALSE))+(D605-HLOOKUP($B$594,Input!$B$41:$E$45, 2, FALSE))</f>
        <v>0</v>
      </c>
      <c r="F605" s="61">
        <f>IF($B$593='Contribution Structures'!$H$3,'Contribution Structures'!D13,IF($B$593='Contribution Structures'!$H$4,'Contribution Structures'!D36,IF($B$593='Contribution Structures'!$H$5,'Contribution Structures'!D59,IF($B$593='Contribution Structures'!$H$6,'Contribution Structures'!D82,IF($B$593='Contribution Structures'!$H$7,'Contribution Structures'!D105,IF($B$593='Contribution Structures'!$H$8,'Contribution Structures'!D128,IF($B$593='Contribution Structures'!$H$9,'Contribution Structures'!D151)))))))</f>
        <v>0.21</v>
      </c>
      <c r="G605" s="110">
        <f>Input!$C$43</f>
        <v>0</v>
      </c>
      <c r="H605" s="84">
        <f>(F605*HLOOKUP($B$594,Input!$B$41:$E$45, 3, FALSE))+(G605-HLOOKUP($B$594,Input!$B$41:$E$45, 3, FALSE))</f>
        <v>0</v>
      </c>
      <c r="I605" s="61">
        <f>IF($B$593='Contribution Structures'!$H$3,'Contribution Structures'!E13,IF($B$593='Contribution Structures'!$H$4,'Contribution Structures'!E36,IF($B$593='Contribution Structures'!$H$5,'Contribution Structures'!E59,IF($B$593='Contribution Structures'!$H$6,'Contribution Structures'!E82,IF($B$593='Contribution Structures'!$H$7,'Contribution Structures'!E105,IF($B$593='Contribution Structures'!$H$8,'Contribution Structures'!E128,IF($B$593='Contribution Structures'!$H$9,'Contribution Structures'!E151)))))))</f>
        <v>0.21</v>
      </c>
      <c r="J605" s="110">
        <f>Input!$C$44</f>
        <v>0</v>
      </c>
      <c r="K605" s="84">
        <f>(I605*HLOOKUP($B$594,Input!$B$41:$E$45, 4, FALSE))+(J605-HLOOKUP($B$594,Input!$B$41:$E$45, 4, FALSE))</f>
        <v>0</v>
      </c>
      <c r="L605" s="61">
        <f>IF($B$593='Contribution Structures'!$H$3,'Contribution Structures'!F13,IF($B$593='Contribution Structures'!$H$4,'Contribution Structures'!F36,IF($B$593='Contribution Structures'!$H$5,'Contribution Structures'!F59,IF($B$593='Contribution Structures'!$H$6,'Contribution Structures'!F82,IF($B$593='Contribution Structures'!$H$7,'Contribution Structures'!F105,IF($B$593='Contribution Structures'!$H$8,'Contribution Structures'!F128,IF($B$593='Contribution Structures'!$H$9,'Contribution Structures'!F151)))))))</f>
        <v>0.17</v>
      </c>
      <c r="M605" s="110">
        <f>Input!$C$45</f>
        <v>0</v>
      </c>
      <c r="N605" s="84">
        <f>(L605*HLOOKUP($B$594,Input!$B$41:$E$45, 5, FALSE))+(M605-HLOOKUP($B$594,Input!$B$41:$E$45, 5, FALSE))</f>
        <v>0</v>
      </c>
    </row>
    <row r="606" spans="1:14" s="1" customFormat="1" x14ac:dyDescent="0.25">
      <c r="A606" s="115">
        <v>11</v>
      </c>
      <c r="B606" s="60" t="s">
        <v>39</v>
      </c>
      <c r="C606" s="61">
        <f>IF($B$593 ='Contribution Structures'!$H$3,'Contribution Structures'!C14,IF($B$593='Contribution Structures'!$H$4,'Contribution Structures'!C37,IF($B$593='Contribution Structures'!$H$5,'Contribution Structures'!C60,IF($B$593='Contribution Structures'!$H$6,'Contribution Structures'!C83,IF($B$593='Contribution Structures'!$H$7,'Contribution Structures'!C106,IF($B$593='Contribution Structures'!$H$8,'Contribution Structures'!C129,IF($B$593='Contribution Structures'!$H$9,'Contribution Structures'!C152)))))))</f>
        <v>0.28999999999999998</v>
      </c>
      <c r="D606" s="110">
        <f>Input!$C$42</f>
        <v>0</v>
      </c>
      <c r="E606" s="84">
        <f>(C606*HLOOKUP($B$594,Input!$B$41:$E$45, 2, FALSE))+(D606-HLOOKUP($B$594,Input!$B$41:$E$45, 2, FALSE))</f>
        <v>0</v>
      </c>
      <c r="F606" s="61">
        <f>IF($B$593='Contribution Structures'!$H$3,'Contribution Structures'!D14,IF($B$593='Contribution Structures'!$H$4,'Contribution Structures'!D37,IF($B$593='Contribution Structures'!$H$5,'Contribution Structures'!D60,IF($B$593='Contribution Structures'!$H$6,'Contribution Structures'!D83,IF($B$593='Contribution Structures'!$H$7,'Contribution Structures'!D106,IF($B$593='Contribution Structures'!$H$8,'Contribution Structures'!D129,IF($B$593='Contribution Structures'!$H$9,'Contribution Structures'!D152)))))))</f>
        <v>0.23</v>
      </c>
      <c r="G606" s="110">
        <f>Input!$C$43</f>
        <v>0</v>
      </c>
      <c r="H606" s="84">
        <f>(F606*HLOOKUP($B$594,Input!$B$41:$E$45, 3, FALSE))+(G606-HLOOKUP($B$594,Input!$B$41:$E$45, 3, FALSE))</f>
        <v>0</v>
      </c>
      <c r="I606" s="61">
        <f>IF($B$593='Contribution Structures'!$H$3,'Contribution Structures'!E14,IF($B$593='Contribution Structures'!$H$4,'Contribution Structures'!E37,IF($B$593='Contribution Structures'!$H$5,'Contribution Structures'!E60,IF($B$593='Contribution Structures'!$H$6,'Contribution Structures'!E83,IF($B$593='Contribution Structures'!$H$7,'Contribution Structures'!E106,IF($B$593='Contribution Structures'!$H$8,'Contribution Structures'!E129,IF($B$593='Contribution Structures'!$H$9,'Contribution Structures'!E152)))))))</f>
        <v>0.23</v>
      </c>
      <c r="J606" s="110">
        <f>Input!$C$44</f>
        <v>0</v>
      </c>
      <c r="K606" s="84">
        <f>(I606*HLOOKUP($B$594,Input!$B$41:$E$45, 4, FALSE))+(J606-HLOOKUP($B$594,Input!$B$41:$E$45, 4, FALSE))</f>
        <v>0</v>
      </c>
      <c r="L606" s="61">
        <f>IF($B$593='Contribution Structures'!$H$3,'Contribution Structures'!F14,IF($B$593='Contribution Structures'!$H$4,'Contribution Structures'!F37,IF($B$593='Contribution Structures'!$H$5,'Contribution Structures'!F60,IF($B$593='Contribution Structures'!$H$6,'Contribution Structures'!F83,IF($B$593='Contribution Structures'!$H$7,'Contribution Structures'!F106,IF($B$593='Contribution Structures'!$H$8,'Contribution Structures'!F129,IF($B$593='Contribution Structures'!$H$9,'Contribution Structures'!F152)))))))</f>
        <v>0.19</v>
      </c>
      <c r="M606" s="110">
        <f>Input!$C$45</f>
        <v>0</v>
      </c>
      <c r="N606" s="84">
        <f>(L606*HLOOKUP($B$594,Input!$B$41:$E$45, 5, FALSE))+(M606-HLOOKUP($B$594,Input!$B$41:$E$45, 5, FALSE))</f>
        <v>0</v>
      </c>
    </row>
    <row r="607" spans="1:14" s="1" customFormat="1" x14ac:dyDescent="0.25">
      <c r="A607" s="115">
        <v>12</v>
      </c>
      <c r="B607" s="60" t="s">
        <v>40</v>
      </c>
      <c r="C607" s="61">
        <f>IF($B$593 ='Contribution Structures'!$H$3,'Contribution Structures'!C15,IF($B$593='Contribution Structures'!$H$4,'Contribution Structures'!C38,IF($B$593='Contribution Structures'!$H$5,'Contribution Structures'!C61,IF($B$593='Contribution Structures'!$H$6,'Contribution Structures'!C84,IF($B$593='Contribution Structures'!$H$7,'Contribution Structures'!C107,IF($B$593='Contribution Structures'!$H$8,'Contribution Structures'!C130,IF($B$593='Contribution Structures'!$H$9,'Contribution Structures'!C153)))))))</f>
        <v>0.32</v>
      </c>
      <c r="D607" s="110">
        <f>Input!$C$42</f>
        <v>0</v>
      </c>
      <c r="E607" s="84">
        <f>(C607*HLOOKUP($B$594,Input!$B$41:$E$45, 2, FALSE))+(D607-HLOOKUP($B$594,Input!$B$41:$E$45, 2, FALSE))</f>
        <v>0</v>
      </c>
      <c r="F607" s="61">
        <f>IF($B$593='Contribution Structures'!$H$3,'Contribution Structures'!D15,IF($B$593='Contribution Structures'!$H$4,'Contribution Structures'!D38,IF($B$593='Contribution Structures'!$H$5,'Contribution Structures'!D61,IF($B$593='Contribution Structures'!$H$6,'Contribution Structures'!D84,IF($B$593='Contribution Structures'!$H$7,'Contribution Structures'!D107,IF($B$593='Contribution Structures'!$H$8,'Contribution Structures'!D130,IF($B$593='Contribution Structures'!$H$9,'Contribution Structures'!D153)))))))</f>
        <v>0.26</v>
      </c>
      <c r="G607" s="110">
        <f>Input!$C$43</f>
        <v>0</v>
      </c>
      <c r="H607" s="84">
        <f>(F607*HLOOKUP($B$594,Input!$B$41:$E$45, 3, FALSE))+(G607-HLOOKUP($B$594,Input!$B$41:$E$45, 3, FALSE))</f>
        <v>0</v>
      </c>
      <c r="I607" s="61">
        <f>IF($B$593='Contribution Structures'!$H$3,'Contribution Structures'!E15,IF($B$593='Contribution Structures'!$H$4,'Contribution Structures'!E38,IF($B$593='Contribution Structures'!$H$5,'Contribution Structures'!E61,IF($B$593='Contribution Structures'!$H$6,'Contribution Structures'!E84,IF($B$593='Contribution Structures'!$H$7,'Contribution Structures'!E107,IF($B$593='Contribution Structures'!$H$8,'Contribution Structures'!E130,IF($B$593='Contribution Structures'!$H$9,'Contribution Structures'!E153)))))))</f>
        <v>0.26</v>
      </c>
      <c r="J607" s="110">
        <f>Input!$C$44</f>
        <v>0</v>
      </c>
      <c r="K607" s="84">
        <f>(I607*HLOOKUP($B$594,Input!$B$41:$E$45, 4, FALSE))+(J607-HLOOKUP($B$594,Input!$B$41:$E$45, 4, FALSE))</f>
        <v>0</v>
      </c>
      <c r="L607" s="61">
        <f>IF($B$593='Contribution Structures'!$H$3,'Contribution Structures'!F15,IF($B$593='Contribution Structures'!$H$4,'Contribution Structures'!F38,IF($B$593='Contribution Structures'!$H$5,'Contribution Structures'!F61,IF($B$593='Contribution Structures'!$H$6,'Contribution Structures'!F84,IF($B$593='Contribution Structures'!$H$7,'Contribution Structures'!F107,IF($B$593='Contribution Structures'!$H$8,'Contribution Structures'!F130,IF($B$593='Contribution Structures'!$H$9,'Contribution Structures'!F153)))))))</f>
        <v>0.22</v>
      </c>
      <c r="M607" s="110">
        <f>Input!$C$45</f>
        <v>0</v>
      </c>
      <c r="N607" s="84">
        <f>(L607*HLOOKUP($B$594,Input!$B$41:$E$45, 5, FALSE))+(M607-HLOOKUP($B$594,Input!$B$41:$E$45, 5, FALSE))</f>
        <v>0</v>
      </c>
    </row>
    <row r="608" spans="1:14" s="1" customFormat="1" x14ac:dyDescent="0.25">
      <c r="A608" s="115">
        <v>13</v>
      </c>
      <c r="B608" s="60" t="s">
        <v>41</v>
      </c>
      <c r="C608" s="61">
        <f>IF($B$593 ='Contribution Structures'!$H$3,'Contribution Structures'!C16,IF($B$593='Contribution Structures'!$H$4,'Contribution Structures'!C39,IF($B$593='Contribution Structures'!$H$5,'Contribution Structures'!C62,IF($B$593='Contribution Structures'!$H$6,'Contribution Structures'!C85,IF($B$593='Contribution Structures'!$H$7,'Contribution Structures'!C108,IF($B$593='Contribution Structures'!$H$8,'Contribution Structures'!C131,IF($B$593='Contribution Structures'!$H$9,'Contribution Structures'!C154)))))))</f>
        <v>0.33</v>
      </c>
      <c r="D608" s="110">
        <f>Input!$C$42</f>
        <v>0</v>
      </c>
      <c r="E608" s="84">
        <f>(C608*HLOOKUP($B$594,Input!$B$41:$E$45, 2, FALSE))+(D608-HLOOKUP($B$594,Input!$B$41:$E$45, 2, FALSE))</f>
        <v>0</v>
      </c>
      <c r="F608" s="61">
        <f>IF($B$593='Contribution Structures'!$H$3,'Contribution Structures'!D16,IF($B$593='Contribution Structures'!$H$4,'Contribution Structures'!D39,IF($B$593='Contribution Structures'!$H$5,'Contribution Structures'!D62,IF($B$593='Contribution Structures'!$H$6,'Contribution Structures'!D85,IF($B$593='Contribution Structures'!$H$7,'Contribution Structures'!D108,IF($B$593='Contribution Structures'!$H$8,'Contribution Structures'!D131,IF($B$593='Contribution Structures'!$H$9,'Contribution Structures'!D154)))))))</f>
        <v>0.27</v>
      </c>
      <c r="G608" s="110">
        <f>Input!$C$43</f>
        <v>0</v>
      </c>
      <c r="H608" s="84">
        <f>(F608*HLOOKUP($B$594,Input!$B$41:$E$45, 3, FALSE))+(G608-HLOOKUP($B$594,Input!$B$41:$E$45, 3, FALSE))</f>
        <v>0</v>
      </c>
      <c r="I608" s="61">
        <f>IF($B$593='Contribution Structures'!$H$3,'Contribution Structures'!E16,IF($B$593='Contribution Structures'!$H$4,'Contribution Structures'!E39,IF($B$593='Contribution Structures'!$H$5,'Contribution Structures'!E62,IF($B$593='Contribution Structures'!$H$6,'Contribution Structures'!E85,IF($B$593='Contribution Structures'!$H$7,'Contribution Structures'!E108,IF($B$593='Contribution Structures'!$H$8,'Contribution Structures'!E131,IF($B$593='Contribution Structures'!$H$9,'Contribution Structures'!E154)))))))</f>
        <v>0.27</v>
      </c>
      <c r="J608" s="110">
        <f>Input!$C$44</f>
        <v>0</v>
      </c>
      <c r="K608" s="84">
        <f>(I608*HLOOKUP($B$594,Input!$B$41:$E$45, 4, FALSE))+(J608-HLOOKUP($B$594,Input!$B$41:$E$45, 4, FALSE))</f>
        <v>0</v>
      </c>
      <c r="L608" s="61">
        <f>IF($B$593='Contribution Structures'!$H$3,'Contribution Structures'!F16,IF($B$593='Contribution Structures'!$H$4,'Contribution Structures'!F39,IF($B$593='Contribution Structures'!$H$5,'Contribution Structures'!F62,IF($B$593='Contribution Structures'!$H$6,'Contribution Structures'!F85,IF($B$593='Contribution Structures'!$H$7,'Contribution Structures'!F108,IF($B$593='Contribution Structures'!$H$8,'Contribution Structures'!F131,IF($B$593='Contribution Structures'!$H$9,'Contribution Structures'!F154)))))))</f>
        <v>0.23</v>
      </c>
      <c r="M608" s="110">
        <f>Input!$C$45</f>
        <v>0</v>
      </c>
      <c r="N608" s="84">
        <f>(L608*HLOOKUP($B$594,Input!$B$41:$E$45, 5, FALSE))+(M608-HLOOKUP($B$594,Input!$B$41:$E$45, 5, FALSE))</f>
        <v>0</v>
      </c>
    </row>
    <row r="609" spans="1:14" s="1" customFormat="1" x14ac:dyDescent="0.25">
      <c r="A609" s="115">
        <v>14</v>
      </c>
      <c r="B609" s="60" t="s">
        <v>42</v>
      </c>
      <c r="C609" s="61">
        <f>IF($B$593 ='Contribution Structures'!$H$3,'Contribution Structures'!C17,IF($B$593='Contribution Structures'!$H$4,'Contribution Structures'!C40,IF($B$593='Contribution Structures'!$H$5,'Contribution Structures'!C63,IF($B$593='Contribution Structures'!$H$6,'Contribution Structures'!C86,IF($B$593='Contribution Structures'!$H$7,'Contribution Structures'!C109,IF($B$593='Contribution Structures'!$H$8,'Contribution Structures'!C132,IF($B$593='Contribution Structures'!$H$9,'Contribution Structures'!C155)))))))</f>
        <v>0.34</v>
      </c>
      <c r="D609" s="110">
        <f>Input!$C$42</f>
        <v>0</v>
      </c>
      <c r="E609" s="84">
        <f>(C609*HLOOKUP($B$594,Input!$B$41:$E$45, 2, FALSE))+(D609-HLOOKUP($B$594,Input!$B$41:$E$45, 2, FALSE))</f>
        <v>0</v>
      </c>
      <c r="F609" s="61">
        <f>IF($B$593='Contribution Structures'!$H$3,'Contribution Structures'!D17,IF($B$593='Contribution Structures'!$H$4,'Contribution Structures'!D40,IF($B$593='Contribution Structures'!$H$5,'Contribution Structures'!D63,IF($B$593='Contribution Structures'!$H$6,'Contribution Structures'!D86,IF($B$593='Contribution Structures'!$H$7,'Contribution Structures'!D109,IF($B$593='Contribution Structures'!$H$8,'Contribution Structures'!D132,IF($B$593='Contribution Structures'!$H$9,'Contribution Structures'!D155)))))))</f>
        <v>0.28000000000000003</v>
      </c>
      <c r="G609" s="110">
        <f>Input!$C$43</f>
        <v>0</v>
      </c>
      <c r="H609" s="84">
        <f>(F609*HLOOKUP($B$594,Input!$B$41:$E$45, 3, FALSE))+(G609-HLOOKUP($B$594,Input!$B$41:$E$45, 3, FALSE))</f>
        <v>0</v>
      </c>
      <c r="I609" s="61">
        <f>IF($B$593='Contribution Structures'!$H$3,'Contribution Structures'!E17,IF($B$593='Contribution Structures'!$H$4,'Contribution Structures'!E40,IF($B$593='Contribution Structures'!$H$5,'Contribution Structures'!E63,IF($B$593='Contribution Structures'!$H$6,'Contribution Structures'!E86,IF($B$593='Contribution Structures'!$H$7,'Contribution Structures'!E109,IF($B$593='Contribution Structures'!$H$8,'Contribution Structures'!E132,IF($B$593='Contribution Structures'!$H$9,'Contribution Structures'!E155)))))))</f>
        <v>0.28000000000000003</v>
      </c>
      <c r="J609" s="110">
        <f>Input!$C$44</f>
        <v>0</v>
      </c>
      <c r="K609" s="84">
        <f>(I609*HLOOKUP($B$594,Input!$B$41:$E$45, 4, FALSE))+(J609-HLOOKUP($B$594,Input!$B$41:$E$45, 4, FALSE))</f>
        <v>0</v>
      </c>
      <c r="L609" s="61">
        <f>IF($B$593='Contribution Structures'!$H$3,'Contribution Structures'!F17,IF($B$593='Contribution Structures'!$H$4,'Contribution Structures'!F40,IF($B$593='Contribution Structures'!$H$5,'Contribution Structures'!F63,IF($B$593='Contribution Structures'!$H$6,'Contribution Structures'!F86,IF($B$593='Contribution Structures'!$H$7,'Contribution Structures'!F109,IF($B$593='Contribution Structures'!$H$8,'Contribution Structures'!F132,IF($B$593='Contribution Structures'!$H$9,'Contribution Structures'!F155)))))))</f>
        <v>0.24</v>
      </c>
      <c r="M609" s="110">
        <f>Input!$C$45</f>
        <v>0</v>
      </c>
      <c r="N609" s="84">
        <f>(L609*HLOOKUP($B$594,Input!$B$41:$E$45, 5, FALSE))+(M609-HLOOKUP($B$594,Input!$B$41:$E$45, 5, FALSE))</f>
        <v>0</v>
      </c>
    </row>
    <row r="610" spans="1:14" s="1" customFormat="1" x14ac:dyDescent="0.25">
      <c r="A610" s="115">
        <v>15</v>
      </c>
      <c r="B610" s="60" t="s">
        <v>43</v>
      </c>
      <c r="C610" s="61">
        <f>IF($B$593 ='Contribution Structures'!$H$3,'Contribution Structures'!C18,IF($B$593='Contribution Structures'!$H$4,'Contribution Structures'!C41,IF($B$593='Contribution Structures'!$H$5,'Contribution Structures'!C64,IF($B$593='Contribution Structures'!$H$6,'Contribution Structures'!C87,IF($B$593='Contribution Structures'!$H$7,'Contribution Structures'!C110,IF($B$593='Contribution Structures'!$H$8,'Contribution Structures'!C133,IF($B$593='Contribution Structures'!$H$9,'Contribution Structures'!C156)))))))</f>
        <v>0.34</v>
      </c>
      <c r="D610" s="110">
        <f>Input!$C$42</f>
        <v>0</v>
      </c>
      <c r="E610" s="84">
        <f>(C610*HLOOKUP($B$594,Input!$B$41:$E$45, 2, FALSE))+(D610-HLOOKUP($B$594,Input!$B$41:$E$45, 2, FALSE))</f>
        <v>0</v>
      </c>
      <c r="F610" s="61">
        <f>IF($B$593='Contribution Structures'!$H$3,'Contribution Structures'!D18,IF($B$593='Contribution Structures'!$H$4,'Contribution Structures'!D41,IF($B$593='Contribution Structures'!$H$5,'Contribution Structures'!D64,IF($B$593='Contribution Structures'!$H$6,'Contribution Structures'!D87,IF($B$593='Contribution Structures'!$H$7,'Contribution Structures'!D110,IF($B$593='Contribution Structures'!$H$8,'Contribution Structures'!D133,IF($B$593='Contribution Structures'!$H$9,'Contribution Structures'!D156)))))))</f>
        <v>0.3</v>
      </c>
      <c r="G610" s="110">
        <f>Input!$C$43</f>
        <v>0</v>
      </c>
      <c r="H610" s="84">
        <f>(F610*HLOOKUP($B$594,Input!$B$41:$E$45, 3, FALSE))+(G610-HLOOKUP($B$594,Input!$B$41:$E$45, 3, FALSE))</f>
        <v>0</v>
      </c>
      <c r="I610" s="61">
        <f>IF($B$593='Contribution Structures'!$H$3,'Contribution Structures'!E18,IF($B$593='Contribution Structures'!$H$4,'Contribution Structures'!E41,IF($B$593='Contribution Structures'!$H$5,'Contribution Structures'!E64,IF($B$593='Contribution Structures'!$H$6,'Contribution Structures'!E87,IF($B$593='Contribution Structures'!$H$7,'Contribution Structures'!E110,IF($B$593='Contribution Structures'!$H$8,'Contribution Structures'!E133,IF($B$593='Contribution Structures'!$H$9,'Contribution Structures'!E156)))))))</f>
        <v>0.3</v>
      </c>
      <c r="J610" s="110">
        <f>Input!$C$44</f>
        <v>0</v>
      </c>
      <c r="K610" s="84">
        <f>(I610*HLOOKUP($B$594,Input!$B$41:$E$45, 4, FALSE))+(J610-HLOOKUP($B$594,Input!$B$41:$E$45, 4, FALSE))</f>
        <v>0</v>
      </c>
      <c r="L610" s="61">
        <f>IF($B$593='Contribution Structures'!$H$3,'Contribution Structures'!F18,IF($B$593='Contribution Structures'!$H$4,'Contribution Structures'!F41,IF($B$593='Contribution Structures'!$H$5,'Contribution Structures'!F64,IF($B$593='Contribution Structures'!$H$6,'Contribution Structures'!F87,IF($B$593='Contribution Structures'!$H$7,'Contribution Structures'!F110,IF($B$593='Contribution Structures'!$H$8,'Contribution Structures'!F133,IF($B$593='Contribution Structures'!$H$9,'Contribution Structures'!F156)))))))</f>
        <v>0.26</v>
      </c>
      <c r="M610" s="110">
        <f>Input!$C$45</f>
        <v>0</v>
      </c>
      <c r="N610" s="84">
        <f>(L610*HLOOKUP($B$594,Input!$B$41:$E$45, 5, FALSE))+(M610-HLOOKUP($B$594,Input!$B$41:$E$45, 5, FALSE))</f>
        <v>0</v>
      </c>
    </row>
    <row r="611" spans="1:14" s="1" customFormat="1" x14ac:dyDescent="0.25">
      <c r="A611" s="115">
        <v>16</v>
      </c>
      <c r="B611" s="62" t="s">
        <v>44</v>
      </c>
      <c r="C611" s="61">
        <f>IF($B$593 ='Contribution Structures'!$H$3,'Contribution Structures'!C19,IF($B$593='Contribution Structures'!$H$4,'Contribution Structures'!C42,IF($B$593='Contribution Structures'!$H$5,'Contribution Structures'!C65,IF($B$593='Contribution Structures'!$H$6,'Contribution Structures'!C88,IF($B$593='Contribution Structures'!$H$7,'Contribution Structures'!C111,IF($B$593='Contribution Structures'!$H$8,'Contribution Structures'!C134,IF($B$593='Contribution Structures'!$H$9,'Contribution Structures'!C157)))))))</f>
        <v>0.34</v>
      </c>
      <c r="D611" s="110">
        <f>Input!$C$42</f>
        <v>0</v>
      </c>
      <c r="E611" s="84">
        <f>(C611*HLOOKUP($B$594,Input!$B$41:$E$45, 2, FALSE))+(D611-HLOOKUP($B$594,Input!$B$41:$E$45, 2, FALSE))</f>
        <v>0</v>
      </c>
      <c r="F611" s="61">
        <f>IF($B$593='Contribution Structures'!$H$3,'Contribution Structures'!D19,IF($B$593='Contribution Structures'!$H$4,'Contribution Structures'!D42,IF($B$593='Contribution Structures'!$H$5,'Contribution Structures'!D65,IF($B$593='Contribution Structures'!$H$6,'Contribution Structures'!D88,IF($B$593='Contribution Structures'!$H$7,'Contribution Structures'!D111,IF($B$593='Contribution Structures'!$H$8,'Contribution Structures'!D134,IF($B$593='Contribution Structures'!$H$9,'Contribution Structures'!D157)))))))</f>
        <v>0.3</v>
      </c>
      <c r="G611" s="110">
        <f>Input!$C$43</f>
        <v>0</v>
      </c>
      <c r="H611" s="84">
        <f>(F611*HLOOKUP($B$594,Input!$B$41:$E$45, 3, FALSE))+(G611-HLOOKUP($B$594,Input!$B$41:$E$45, 3, FALSE))</f>
        <v>0</v>
      </c>
      <c r="I611" s="61">
        <f>IF($B$593='Contribution Structures'!$H$3,'Contribution Structures'!E19,IF($B$593='Contribution Structures'!$H$4,'Contribution Structures'!E42,IF($B$593='Contribution Structures'!$H$5,'Contribution Structures'!E65,IF($B$593='Contribution Structures'!$H$6,'Contribution Structures'!E88,IF($B$593='Contribution Structures'!$H$7,'Contribution Structures'!E111,IF($B$593='Contribution Structures'!$H$8,'Contribution Structures'!E134,IF($B$593='Contribution Structures'!$H$9,'Contribution Structures'!E157)))))))</f>
        <v>0.3</v>
      </c>
      <c r="J611" s="110">
        <f>Input!$C$44</f>
        <v>0</v>
      </c>
      <c r="K611" s="84">
        <f>(I611*HLOOKUP($B$594,Input!$B$41:$E$45, 4, FALSE))+(J611-HLOOKUP($B$594,Input!$B$41:$E$45, 4, FALSE))</f>
        <v>0</v>
      </c>
      <c r="L611" s="61">
        <f>IF($B$593='Contribution Structures'!$H$3,'Contribution Structures'!F19,IF($B$593='Contribution Structures'!$H$4,'Contribution Structures'!F42,IF($B$593='Contribution Structures'!$H$5,'Contribution Structures'!F65,IF($B$593='Contribution Structures'!$H$6,'Contribution Structures'!F88,IF($B$593='Contribution Structures'!$H$7,'Contribution Structures'!F111,IF($B$593='Contribution Structures'!$H$8,'Contribution Structures'!F134,IF($B$593='Contribution Structures'!$H$9,'Contribution Structures'!F157)))))))</f>
        <v>0.28000000000000003</v>
      </c>
      <c r="M611" s="110">
        <f>Input!$C$45</f>
        <v>0</v>
      </c>
      <c r="N611" s="84">
        <f>(L611*HLOOKUP($B$594,Input!$B$41:$E$45, 5, FALSE))+(M611-HLOOKUP($B$594,Input!$B$41:$E$45, 5, FALSE))</f>
        <v>0</v>
      </c>
    </row>
    <row r="612" spans="1:14" s="1" customFormat="1" x14ac:dyDescent="0.25">
      <c r="A612" s="115">
        <v>17</v>
      </c>
      <c r="B612" s="60" t="s">
        <v>45</v>
      </c>
      <c r="C612" s="61">
        <f>IF($B$593 ='Contribution Structures'!$H$3,'Contribution Structures'!C20,IF($B$593='Contribution Structures'!$H$4,'Contribution Structures'!C43,IF($B$593='Contribution Structures'!$H$5,'Contribution Structures'!C66,IF($B$593='Contribution Structures'!$H$6,'Contribution Structures'!C89,IF($B$593='Contribution Structures'!$H$7,'Contribution Structures'!C112,IF($B$593='Contribution Structures'!$H$8,'Contribution Structures'!C135,IF($B$593='Contribution Structures'!$H$9,'Contribution Structures'!C158)))))))</f>
        <v>0.35</v>
      </c>
      <c r="D612" s="110">
        <f>Input!$C$42</f>
        <v>0</v>
      </c>
      <c r="E612" s="84">
        <f>(C612*HLOOKUP($B$594,Input!$B$41:$E$45, 2, FALSE))+(D612-HLOOKUP($B$594,Input!$B$41:$E$45, 2, FALSE))</f>
        <v>0</v>
      </c>
      <c r="F612" s="61">
        <f>IF($B$593='Contribution Structures'!$H$3,'Contribution Structures'!D20,IF($B$593='Contribution Structures'!$H$4,'Contribution Structures'!D43,IF($B$593='Contribution Structures'!$H$5,'Contribution Structures'!D66,IF($B$593='Contribution Structures'!$H$6,'Contribution Structures'!D89,IF($B$593='Contribution Structures'!$H$7,'Contribution Structures'!D112,IF($B$593='Contribution Structures'!$H$8,'Contribution Structures'!D135,IF($B$593='Contribution Structures'!$H$9,'Contribution Structures'!D158)))))))</f>
        <v>0.3</v>
      </c>
      <c r="G612" s="110">
        <f>Input!$C$43</f>
        <v>0</v>
      </c>
      <c r="H612" s="84">
        <f>(F612*HLOOKUP($B$594,Input!$B$41:$E$45, 3, FALSE))+(G612-HLOOKUP($B$594,Input!$B$41:$E$45, 3, FALSE))</f>
        <v>0</v>
      </c>
      <c r="I612" s="61">
        <f>IF($B$593='Contribution Structures'!$H$3,'Contribution Structures'!E20,IF($B$593='Contribution Structures'!$H$4,'Contribution Structures'!E43,IF($B$593='Contribution Structures'!$H$5,'Contribution Structures'!E66,IF($B$593='Contribution Structures'!$H$6,'Contribution Structures'!E89,IF($B$593='Contribution Structures'!$H$7,'Contribution Structures'!E112,IF($B$593='Contribution Structures'!$H$8,'Contribution Structures'!E135,IF($B$593='Contribution Structures'!$H$9,'Contribution Structures'!E158)))))))</f>
        <v>0.3</v>
      </c>
      <c r="J612" s="110">
        <f>Input!$C$44</f>
        <v>0</v>
      </c>
      <c r="K612" s="84">
        <f>(I612*HLOOKUP($B$594,Input!$B$41:$E$45, 4, FALSE))+(J612-HLOOKUP($B$594,Input!$B$41:$E$45, 4, FALSE))</f>
        <v>0</v>
      </c>
      <c r="L612" s="61">
        <f>IF($B$593='Contribution Structures'!$H$3,'Contribution Structures'!F20,IF($B$593='Contribution Structures'!$H$4,'Contribution Structures'!F43,IF($B$593='Contribution Structures'!$H$5,'Contribution Structures'!F66,IF($B$593='Contribution Structures'!$H$6,'Contribution Structures'!F89,IF($B$593='Contribution Structures'!$H$7,'Contribution Structures'!F112,IF($B$593='Contribution Structures'!$H$8,'Contribution Structures'!F135,IF($B$593='Contribution Structures'!$H$9,'Contribution Structures'!F158)))))))</f>
        <v>0.28999999999999998</v>
      </c>
      <c r="M612" s="110">
        <f>Input!$C$45</f>
        <v>0</v>
      </c>
      <c r="N612" s="84">
        <f>(L612*HLOOKUP($B$594,Input!$B$41:$E$45, 5, FALSE))+(M612-HLOOKUP($B$594,Input!$B$41:$E$45, 5, FALSE))</f>
        <v>0</v>
      </c>
    </row>
    <row r="613" spans="1:14" s="1" customFormat="1" x14ac:dyDescent="0.25">
      <c r="A613" s="115">
        <v>18</v>
      </c>
      <c r="B613" s="60" t="s">
        <v>46</v>
      </c>
      <c r="C613" s="61">
        <f>IF($B$593 ='Contribution Structures'!$H$3,'Contribution Structures'!C21,IF($B$593='Contribution Structures'!$H$4,'Contribution Structures'!C44,IF($B$593='Contribution Structures'!$H$5,'Contribution Structures'!C67,IF($B$593='Contribution Structures'!$H$6,'Contribution Structures'!C90,IF($B$593='Contribution Structures'!$H$7,'Contribution Structures'!C113,IF($B$593='Contribution Structures'!$H$8,'Contribution Structures'!C136,IF($B$593='Contribution Structures'!$H$9,'Contribution Structures'!C159)))))))</f>
        <v>0.35</v>
      </c>
      <c r="D613" s="110">
        <f>Input!$C$42</f>
        <v>0</v>
      </c>
      <c r="E613" s="84">
        <f>(C613*HLOOKUP($B$594,Input!$B$41:$E$45, 2, FALSE))+(D613-HLOOKUP($B$594,Input!$B$41:$E$45, 2, FALSE))</f>
        <v>0</v>
      </c>
      <c r="F613" s="61">
        <f>IF($B$593='Contribution Structures'!$H$3,'Contribution Structures'!D21,IF($B$593='Contribution Structures'!$H$4,'Contribution Structures'!D44,IF($B$593='Contribution Structures'!$H$5,'Contribution Structures'!D67,IF($B$593='Contribution Structures'!$H$6,'Contribution Structures'!D90,IF($B$593='Contribution Structures'!$H$7,'Contribution Structures'!D113,IF($B$593='Contribution Structures'!$H$8,'Contribution Structures'!D136,IF($B$593='Contribution Structures'!$H$9,'Contribution Structures'!D159)))))))</f>
        <v>0.35</v>
      </c>
      <c r="G613" s="110">
        <f>Input!$C$43</f>
        <v>0</v>
      </c>
      <c r="H613" s="84">
        <f>(F613*HLOOKUP($B$594,Input!$B$41:$E$45, 3, FALSE))+(G613-HLOOKUP($B$594,Input!$B$41:$E$45, 3, FALSE))</f>
        <v>0</v>
      </c>
      <c r="I613" s="61">
        <f>IF($B$593='Contribution Structures'!$H$3,'Contribution Structures'!E21,IF($B$593='Contribution Structures'!$H$4,'Contribution Structures'!E44,IF($B$593='Contribution Structures'!$H$5,'Contribution Structures'!E67,IF($B$593='Contribution Structures'!$H$6,'Contribution Structures'!E90,IF($B$593='Contribution Structures'!$H$7,'Contribution Structures'!E113,IF($B$593='Contribution Structures'!$H$8,'Contribution Structures'!E136,IF($B$593='Contribution Structures'!$H$9,'Contribution Structures'!E159)))))))</f>
        <v>0.35</v>
      </c>
      <c r="J613" s="110">
        <f>Input!$C$44</f>
        <v>0</v>
      </c>
      <c r="K613" s="84">
        <f>(I613*HLOOKUP($B$594,Input!$B$41:$E$45, 4, FALSE))+(J613-HLOOKUP($B$594,Input!$B$41:$E$45, 4, FALSE))</f>
        <v>0</v>
      </c>
      <c r="L613" s="61">
        <f>IF($B$593='Contribution Structures'!$H$3,'Contribution Structures'!F21,IF($B$593='Contribution Structures'!$H$4,'Contribution Structures'!F44,IF($B$593='Contribution Structures'!$H$5,'Contribution Structures'!F67,IF($B$593='Contribution Structures'!$H$6,'Contribution Structures'!F90,IF($B$593='Contribution Structures'!$H$7,'Contribution Structures'!F113,IF($B$593='Contribution Structures'!$H$8,'Contribution Structures'!F136,IF($B$593='Contribution Structures'!$H$9,'Contribution Structures'!F159)))))))</f>
        <v>0.32</v>
      </c>
      <c r="M613" s="110">
        <f>Input!$C$45</f>
        <v>0</v>
      </c>
      <c r="N613" s="84">
        <f>(L613*HLOOKUP($B$594,Input!$B$41:$E$45, 5, FALSE))+(M613-HLOOKUP($B$594,Input!$B$41:$E$45, 5, FALSE))</f>
        <v>0</v>
      </c>
    </row>
    <row r="614" spans="1:14" s="1" customFormat="1" x14ac:dyDescent="0.25">
      <c r="A614" s="115">
        <v>19</v>
      </c>
      <c r="B614" s="60" t="s">
        <v>47</v>
      </c>
      <c r="C614" s="61">
        <f>IF($B$593 ='Contribution Structures'!$H$3,'Contribution Structures'!C22,IF($B$593='Contribution Structures'!$H$4,'Contribution Structures'!C45,IF($B$593='Contribution Structures'!$H$5,'Contribution Structures'!C68,IF($B$593='Contribution Structures'!$H$6,'Contribution Structures'!C91,IF($B$593='Contribution Structures'!$H$7,'Contribution Structures'!C114,IF($B$593='Contribution Structures'!$H$8,'Contribution Structures'!C137,IF($B$593='Contribution Structures'!$H$9,'Contribution Structures'!C160)))))))</f>
        <v>0.35</v>
      </c>
      <c r="D614" s="110">
        <f>Input!$C$42</f>
        <v>0</v>
      </c>
      <c r="E614" s="84">
        <f>(C614*HLOOKUP($B$594,Input!$B$41:$E$45, 2, FALSE))+(D614-HLOOKUP($B$594,Input!$B$41:$E$45, 2, FALSE))</f>
        <v>0</v>
      </c>
      <c r="F614" s="61">
        <f>IF($B$593='Contribution Structures'!$H$3,'Contribution Structures'!D22,IF($B$593='Contribution Structures'!$H$4,'Contribution Structures'!D45,IF($B$593='Contribution Structures'!$H$5,'Contribution Structures'!D68,IF($B$593='Contribution Structures'!$H$6,'Contribution Structures'!D91,IF($B$593='Contribution Structures'!$H$7,'Contribution Structures'!D114,IF($B$593='Contribution Structures'!$H$8,'Contribution Structures'!D137,IF($B$593='Contribution Structures'!$H$9,'Contribution Structures'!D160)))))))</f>
        <v>0.35</v>
      </c>
      <c r="G614" s="110">
        <f>Input!$C$43</f>
        <v>0</v>
      </c>
      <c r="H614" s="84">
        <f>(F614*HLOOKUP($B$594,Input!$B$41:$E$45, 3, FALSE))+(G614-HLOOKUP($B$594,Input!$B$41:$E$45, 3, FALSE))</f>
        <v>0</v>
      </c>
      <c r="I614" s="61">
        <f>IF($B$593='Contribution Structures'!$H$3,'Contribution Structures'!E22,IF($B$593='Contribution Structures'!$H$4,'Contribution Structures'!E45,IF($B$593='Contribution Structures'!$H$5,'Contribution Structures'!E68,IF($B$593='Contribution Structures'!$H$6,'Contribution Structures'!E91,IF($B$593='Contribution Structures'!$H$7,'Contribution Structures'!E114,IF($B$593='Contribution Structures'!$H$8,'Contribution Structures'!E137,IF($B$593='Contribution Structures'!$H$9,'Contribution Structures'!E160)))))))</f>
        <v>0.35</v>
      </c>
      <c r="J614" s="110">
        <f>Input!$C$44</f>
        <v>0</v>
      </c>
      <c r="K614" s="84">
        <f>(I614*HLOOKUP($B$594,Input!$B$41:$E$45, 4, FALSE))+(J614-HLOOKUP($B$594,Input!$B$41:$E$45, 4, FALSE))</f>
        <v>0</v>
      </c>
      <c r="L614" s="61">
        <f>IF($B$593='Contribution Structures'!$H$3,'Contribution Structures'!F22,IF($B$593='Contribution Structures'!$H$4,'Contribution Structures'!F45,IF($B$593='Contribution Structures'!$H$5,'Contribution Structures'!F68,IF($B$593='Contribution Structures'!$H$6,'Contribution Structures'!F91,IF($B$593='Contribution Structures'!$H$7,'Contribution Structures'!F114,IF($B$593='Contribution Structures'!$H$8,'Contribution Structures'!F137,IF($B$593='Contribution Structures'!$H$9,'Contribution Structures'!F160)))))))</f>
        <v>0.32</v>
      </c>
      <c r="M614" s="110">
        <f>Input!$C$45</f>
        <v>0</v>
      </c>
      <c r="N614" s="84">
        <f>(L614*HLOOKUP($B$594,Input!$B$41:$E$45, 5, FALSE))+(M614-HLOOKUP($B$594,Input!$B$41:$E$45, 5, FALSE))</f>
        <v>0</v>
      </c>
    </row>
    <row r="615" spans="1:14" s="1" customFormat="1" ht="15.75" thickBot="1" x14ac:dyDescent="0.3">
      <c r="A615" s="115">
        <v>20</v>
      </c>
      <c r="B615" s="63" t="s">
        <v>48</v>
      </c>
      <c r="C615" s="64">
        <f>IF($B$593 ='Contribution Structures'!$H$3,'Contribution Structures'!C23,IF($B$593='Contribution Structures'!$H$4,'Contribution Structures'!C46,IF($B$593='Contribution Structures'!$H$5,'Contribution Structures'!C69,IF($B$593='Contribution Structures'!$H$6,'Contribution Structures'!C92,IF($B$593='Contribution Structures'!$H$7,'Contribution Structures'!C115,IF($B$593='Contribution Structures'!$H$8,'Contribution Structures'!C138,IF($B$593='Contribution Structures'!$H$9,'Contribution Structures'!C161)))))))</f>
        <v>0.35</v>
      </c>
      <c r="D615" s="113">
        <f>Input!$C$42</f>
        <v>0</v>
      </c>
      <c r="E615" s="89">
        <f>(C615*HLOOKUP($B$594,Input!$B$41:$E$45, 2, FALSE))+(D615-HLOOKUP($B$594,Input!$B$41:$E$45, 2, FALSE))</f>
        <v>0</v>
      </c>
      <c r="F615" s="64">
        <f>IF($B$593='Contribution Structures'!$H$3,'Contribution Structures'!D23,IF($B$593='Contribution Structures'!$H$4,'Contribution Structures'!D46,IF($B$593='Contribution Structures'!$H$5,'Contribution Structures'!D69,IF($B$593='Contribution Structures'!$H$6,'Contribution Structures'!D92,IF($B$593='Contribution Structures'!$H$7,'Contribution Structures'!D115,IF($B$593='Contribution Structures'!$H$8,'Contribution Structures'!D138,IF($B$593='Contribution Structures'!$H$9,'Contribution Structures'!D161)))))))</f>
        <v>0.35</v>
      </c>
      <c r="G615" s="113">
        <f>Input!$C$43</f>
        <v>0</v>
      </c>
      <c r="H615" s="89">
        <f>(F615*HLOOKUP($B$594,Input!$B$41:$E$45, 3, FALSE))+(G615-HLOOKUP($B$594,Input!$B$41:$E$45, 3, FALSE))</f>
        <v>0</v>
      </c>
      <c r="I615" s="64">
        <f>IF($B$593='Contribution Structures'!$H$3,'Contribution Structures'!E23,IF($B$593='Contribution Structures'!$H$4,'Contribution Structures'!E46,IF($B$593='Contribution Structures'!$H$5,'Contribution Structures'!E69,IF($B$593='Contribution Structures'!$H$6,'Contribution Structures'!E92,IF($B$593='Contribution Structures'!$H$7,'Contribution Structures'!E115,IF($B$593='Contribution Structures'!$H$8,'Contribution Structures'!E138,IF($B$593='Contribution Structures'!$H$9,'Contribution Structures'!E161)))))))</f>
        <v>0.35</v>
      </c>
      <c r="J615" s="113">
        <f>Input!$C$44</f>
        <v>0</v>
      </c>
      <c r="K615" s="89">
        <f>(I615*HLOOKUP($B$594,Input!$B$41:$E$45, 4, FALSE))+(J615-HLOOKUP($B$594,Input!$B$41:$E$45, 4, FALSE))</f>
        <v>0</v>
      </c>
      <c r="L615" s="64">
        <f>IF($B$593='Contribution Structures'!$H$3,'Contribution Structures'!F23,IF($B$593='Contribution Structures'!$H$4,'Contribution Structures'!F46,IF($B$593='Contribution Structures'!$H$5,'Contribution Structures'!F69,IF($B$593='Contribution Structures'!$H$6,'Contribution Structures'!F92,IF($B$593='Contribution Structures'!$H$7,'Contribution Structures'!F115,IF($B$593='Contribution Structures'!$H$8,'Contribution Structures'!F138,IF($B$593='Contribution Structures'!$H$9,'Contribution Structures'!F161)))))))</f>
        <v>0.35</v>
      </c>
      <c r="M615" s="113">
        <f>Input!$C$45</f>
        <v>0</v>
      </c>
      <c r="N615" s="89">
        <f>(L615*HLOOKUP($B$594,Input!$B$41:$E$45, 5, FALSE))+(M615-HLOOKUP($B$594,Input!$B$41:$E$45, 5, FALSE))</f>
        <v>0</v>
      </c>
    </row>
    <row r="616" spans="1:14" s="1" customFormat="1" ht="15.75" thickBot="1" x14ac:dyDescent="0.3">
      <c r="A616" s="114"/>
    </row>
    <row r="617" spans="1:14" s="1" customFormat="1" ht="22.5" customHeight="1" thickBot="1" x14ac:dyDescent="0.3">
      <c r="A617" s="125" t="s">
        <v>4</v>
      </c>
      <c r="B617" s="101" t="str">
        <f>Input!D41</f>
        <v>Vision 3</v>
      </c>
    </row>
    <row r="618" spans="1:14" s="1" customFormat="1" ht="26.1" customHeight="1" thickBot="1" x14ac:dyDescent="0.3">
      <c r="A618" s="126" t="s">
        <v>80</v>
      </c>
      <c r="B618" s="116" t="s">
        <v>77</v>
      </c>
    </row>
    <row r="619" spans="1:14" s="1" customFormat="1" ht="29.45" customHeight="1" thickBot="1" x14ac:dyDescent="0.3">
      <c r="A619" s="127" t="s">
        <v>82</v>
      </c>
      <c r="B619" s="117" t="s">
        <v>75</v>
      </c>
      <c r="C619" s="146" t="s">
        <v>12</v>
      </c>
      <c r="D619" s="147"/>
      <c r="E619" s="148"/>
      <c r="F619" s="146" t="s">
        <v>13</v>
      </c>
      <c r="G619" s="147"/>
      <c r="H619" s="148"/>
      <c r="I619" s="146" t="s">
        <v>14</v>
      </c>
      <c r="J619" s="147"/>
      <c r="K619" s="148"/>
      <c r="L619" s="146" t="s">
        <v>15</v>
      </c>
      <c r="M619" s="147"/>
      <c r="N619" s="148"/>
    </row>
    <row r="620" spans="1:14" s="1" customFormat="1" ht="26.25" thickBot="1" x14ac:dyDescent="0.3">
      <c r="A620" s="115" t="s">
        <v>16</v>
      </c>
      <c r="B620" s="55" t="s">
        <v>17</v>
      </c>
      <c r="C620" s="56" t="s">
        <v>18</v>
      </c>
      <c r="D620" s="72" t="s">
        <v>19</v>
      </c>
      <c r="E620" s="73" t="s">
        <v>20</v>
      </c>
      <c r="F620" s="56" t="s">
        <v>18</v>
      </c>
      <c r="G620" s="72" t="s">
        <v>19</v>
      </c>
      <c r="H620" s="73" t="s">
        <v>20</v>
      </c>
      <c r="I620" s="56" t="s">
        <v>18</v>
      </c>
      <c r="J620" s="72" t="s">
        <v>19</v>
      </c>
      <c r="K620" s="73" t="s">
        <v>20</v>
      </c>
      <c r="L620" s="56" t="s">
        <v>18</v>
      </c>
      <c r="M620" s="74" t="s">
        <v>19</v>
      </c>
      <c r="N620" s="75" t="s">
        <v>20</v>
      </c>
    </row>
    <row r="621" spans="1:14" s="1" customFormat="1" ht="13.5" customHeight="1" x14ac:dyDescent="0.25">
      <c r="A621" s="115">
        <v>1</v>
      </c>
      <c r="B621" s="91" t="s">
        <v>29</v>
      </c>
      <c r="C621" s="92">
        <f>IF($B$618='Contribution Structures'!$H$3,'Contribution Structures'!C4,IF($B$618='Contribution Structures'!$H$4,'Contribution Structures'!C27,IF($B$618='Contribution Structures'!$H$5,'Contribution Structures'!C50,IF($B$618='Contribution Structures'!$H$6,'Contribution Structures'!C73,IF($B$618='Contribution Structures'!$H$7,'Contribution Structures'!C96,IF($B$618='Contribution Structures'!$H$8,'Contribution Structures'!C119,IF($B$618='Contribution Structures'!$H$9,'Contribution Structures'!C142)))))))</f>
        <v>4.4999999999999998E-2</v>
      </c>
      <c r="D621" s="78">
        <f>Input!$D$42</f>
        <v>0</v>
      </c>
      <c r="E621" s="79">
        <f>(C621*HLOOKUP($B$619,Input!$B$41:$E$45, 2, FALSE))+(D621-HLOOKUP($B$619,Input!$B$41:$E$45, 2, FALSE))</f>
        <v>0</v>
      </c>
      <c r="F621" s="92">
        <f>IF($B$618='Contribution Structures'!$H$3,'Contribution Structures'!D4,IF($B$618='Contribution Structures'!$H$4,'Contribution Structures'!D27,IF($B$618='Contribution Structures'!$H$5,'Contribution Structures'!D50,IF($B$618='Contribution Structures'!$H$6,'Contribution Structures'!D73,IF($B$618='Contribution Structures'!$H$7,'Contribution Structures'!D96,IF($B$618='Contribution Structures'!$H$8,'Contribution Structures'!D119,IF($B$618='Contribution Structures'!$H$9,'Contribution Structures'!D142)))))))</f>
        <v>3.5000000000000003E-2</v>
      </c>
      <c r="G621" s="78">
        <f>Input!$D$43</f>
        <v>0</v>
      </c>
      <c r="H621" s="79">
        <f>(F621*HLOOKUP($B$619,Input!$B$41:$E$45, 3, FALSE))+(G621-HLOOKUP($B$619,Input!$B$41:$E$45, 3, FALSE))</f>
        <v>0</v>
      </c>
      <c r="I621" s="92">
        <f>IF($B$618='Contribution Structures'!$H$3,'Contribution Structures'!E4,IF($B$618='Contribution Structures'!$H$4,'Contribution Structures'!E27,IF($B$618='Contribution Structures'!$H$5,'Contribution Structures'!E50,IF($B$618='Contribution Structures'!$H$6,'Contribution Structures'!E73,IF($B$618='Contribution Structures'!$H$7,'Contribution Structures'!E96,IF($B$618='Contribution Structures'!$H$8,'Contribution Structures'!E119,IF($B$618='Contribution Structures'!$H$9,'Contribution Structures'!E142)))))))</f>
        <v>3.5000000000000003E-2</v>
      </c>
      <c r="J621" s="78">
        <f>Input!$D$44</f>
        <v>0</v>
      </c>
      <c r="K621" s="79">
        <f>(I621*HLOOKUP($B$619,Input!$B$41:$E$45, 4, FALSE))+(J621-HLOOKUP($B$619,Input!$B$41:$E$45, 4, FALSE))</f>
        <v>0</v>
      </c>
      <c r="L621" s="92">
        <f>IF($B$618='Contribution Structures'!$H$3,'Contribution Structures'!F4,IF($B$618='Contribution Structures'!$H$4,'Contribution Structures'!F27,IF($B$618='Contribution Structures'!$H$5,'Contribution Structures'!F50,IF($B$618='Contribution Structures'!$H$6,'Contribution Structures'!F73,IF($B$618='Contribution Structures'!$H$7,'Contribution Structures'!F96,IF($B$618='Contribution Structures'!$H$8,'Contribution Structures'!F119,IF($B$618='Contribution Structures'!$H$9,'Contribution Structures'!F142)))))))</f>
        <v>0.03</v>
      </c>
      <c r="M621" s="78">
        <f>Input!$D$45</f>
        <v>0</v>
      </c>
      <c r="N621" s="79">
        <f>(L621*HLOOKUP($B$619,Input!$B$41:$E$45, 5, FALSE))+(M621-HLOOKUP($B$619,Input!$B$41:$E$45, 5, FALSE))</f>
        <v>0</v>
      </c>
    </row>
    <row r="622" spans="1:14" s="1" customFormat="1" ht="13.5" customHeight="1" x14ac:dyDescent="0.25">
      <c r="A622" s="115">
        <v>2</v>
      </c>
      <c r="B622" s="60" t="s">
        <v>30</v>
      </c>
      <c r="C622" s="61">
        <f>IF($B$618='Contribution Structures'!$H$3,'Contribution Structures'!C5,IF($B$618='Contribution Structures'!$H$4,'Contribution Structures'!C28,IF($B$618='Contribution Structures'!$H$5,'Contribution Structures'!C51,IF($B$618='Contribution Structures'!$H$6,'Contribution Structures'!C74,IF($B$618='Contribution Structures'!$H$7,'Contribution Structures'!C97,IF($B$618='Contribution Structures'!$H$8,'Contribution Structures'!C120,IF($B$618='Contribution Structures'!$H$9,'Contribution Structures'!C143)))))))</f>
        <v>5.5E-2</v>
      </c>
      <c r="D622" s="110">
        <f>Input!$D$42</f>
        <v>0</v>
      </c>
      <c r="E622" s="84">
        <f>(C622*HLOOKUP($B$619,Input!$B$41:$E$45, 2, FALSE))+(D622-HLOOKUP($B$619,Input!$B$41:$E$45, 2, FALSE))</f>
        <v>0</v>
      </c>
      <c r="F622" s="61">
        <f>IF($B$618='Contribution Structures'!$H$3,'Contribution Structures'!D5,IF($B$618='Contribution Structures'!$H$4,'Contribution Structures'!D28,IF($B$618='Contribution Structures'!$H$5,'Contribution Structures'!D51,IF($B$618='Contribution Structures'!$H$6,'Contribution Structures'!D74,IF($B$618='Contribution Structures'!$H$7,'Contribution Structures'!D97,IF($B$618='Contribution Structures'!$H$8,'Contribution Structures'!D120,IF($B$618='Contribution Structures'!$H$9,'Contribution Structures'!D143)))))))</f>
        <v>3.5000000000000003E-2</v>
      </c>
      <c r="G622" s="110">
        <f>Input!$D$43</f>
        <v>0</v>
      </c>
      <c r="H622" s="84">
        <f>(F622*HLOOKUP($B$619,Input!$B$41:$E$45, 3, FALSE))+(G622-HLOOKUP($B$619,Input!$B$41:$E$45, 3, FALSE))</f>
        <v>0</v>
      </c>
      <c r="I622" s="61">
        <f>IF($B$618='Contribution Structures'!$H$3,'Contribution Structures'!E5,IF($B$618='Contribution Structures'!$H$4,'Contribution Structures'!E28,IF($B$618='Contribution Structures'!$H$5,'Contribution Structures'!E51,IF($B$618='Contribution Structures'!$H$6,'Contribution Structures'!E74,IF($B$618='Contribution Structures'!$H$7,'Contribution Structures'!E97,IF($B$618='Contribution Structures'!$H$8,'Contribution Structures'!E120,IF($B$618='Contribution Structures'!$H$9,'Contribution Structures'!E143)))))))</f>
        <v>3.5000000000000003E-2</v>
      </c>
      <c r="J622" s="110">
        <f>Input!$D$44</f>
        <v>0</v>
      </c>
      <c r="K622" s="84">
        <f>(I622*HLOOKUP($B$619,Input!$B$41:$E$45, 4, FALSE))+(J622-HLOOKUP($B$619,Input!$B$41:$E$45, 4, FALSE))</f>
        <v>0</v>
      </c>
      <c r="L622" s="61">
        <f>IF($B$618='Contribution Structures'!$H$3,'Contribution Structures'!F5,IF($B$618='Contribution Structures'!$H$4,'Contribution Structures'!F28,IF($B$618='Contribution Structures'!$H$5,'Contribution Structures'!F51,IF($B$618='Contribution Structures'!$H$6,'Contribution Structures'!F74,IF($B$618='Contribution Structures'!$H$7,'Contribution Structures'!F97,IF($B$618='Contribution Structures'!$H$8,'Contribution Structures'!F120,IF($B$618='Contribution Structures'!$H$9,'Contribution Structures'!F143)))))))</f>
        <v>0.03</v>
      </c>
      <c r="M622" s="110">
        <f>Input!$D$45</f>
        <v>0</v>
      </c>
      <c r="N622" s="84">
        <f>(L622*HLOOKUP($B$619,Input!$B$41:$E$45, 5, FALSE))+(M622-HLOOKUP($B$619,Input!$B$41:$E$45, 5, FALSE))</f>
        <v>0</v>
      </c>
    </row>
    <row r="623" spans="1:14" s="1" customFormat="1" ht="13.5" customHeight="1" x14ac:dyDescent="0.25">
      <c r="A623" s="115">
        <v>3</v>
      </c>
      <c r="B623" s="60" t="s">
        <v>31</v>
      </c>
      <c r="C623" s="61">
        <f>IF($B$618='Contribution Structures'!$H$3,'Contribution Structures'!C6,IF($B$618='Contribution Structures'!$H$4,'Contribution Structures'!C29,IF($B$618='Contribution Structures'!$H$5,'Contribution Structures'!C52,IF($B$618='Contribution Structures'!$H$6,'Contribution Structures'!C75,IF($B$618='Contribution Structures'!$H$7,'Contribution Structures'!C98,IF($B$618='Contribution Structures'!$H$8,'Contribution Structures'!C121,IF($B$618='Contribution Structures'!$H$9,'Contribution Structures'!C144)))))))</f>
        <v>7.4999999999999997E-2</v>
      </c>
      <c r="D623" s="110">
        <f>Input!$D$42</f>
        <v>0</v>
      </c>
      <c r="E623" s="84">
        <f>(C623*HLOOKUP($B$619,Input!$B$41:$E$45, 2, FALSE))+(D623-HLOOKUP($B$619,Input!$B$41:$E$45, 2, FALSE))</f>
        <v>0</v>
      </c>
      <c r="F623" s="61">
        <f>IF($B$618='Contribution Structures'!$H$3,'Contribution Structures'!D6,IF($B$618='Contribution Structures'!$H$4,'Contribution Structures'!D29,IF($B$618='Contribution Structures'!$H$5,'Contribution Structures'!D52,IF($B$618='Contribution Structures'!$H$6,'Contribution Structures'!D75,IF($B$618='Contribution Structures'!$H$7,'Contribution Structures'!D98,IF($B$618='Contribution Structures'!$H$8,'Contribution Structures'!D121,IF($B$618='Contribution Structures'!$H$9,'Contribution Structures'!D144)))))))</f>
        <v>4.4999999999999998E-2</v>
      </c>
      <c r="G623" s="110">
        <f>Input!$D$43</f>
        <v>0</v>
      </c>
      <c r="H623" s="84">
        <f>(F623*HLOOKUP($B$619,Input!$B$41:$E$45, 3, FALSE))+(G623-HLOOKUP($B$619,Input!$B$41:$E$45, 3, FALSE))</f>
        <v>0</v>
      </c>
      <c r="I623" s="61">
        <f>IF($B$618='Contribution Structures'!$H$3,'Contribution Structures'!E6,IF($B$618='Contribution Structures'!$H$4,'Contribution Structures'!E29,IF($B$618='Contribution Structures'!$H$5,'Contribution Structures'!E52,IF($B$618='Contribution Structures'!$H$6,'Contribution Structures'!E75,IF($B$618='Contribution Structures'!$H$7,'Contribution Structures'!E98,IF($B$618='Contribution Structures'!$H$8,'Contribution Structures'!E121,IF($B$618='Contribution Structures'!$H$9,'Contribution Structures'!E144)))))))</f>
        <v>4.4999999999999998E-2</v>
      </c>
      <c r="J623" s="110">
        <f>Input!$D$44</f>
        <v>0</v>
      </c>
      <c r="K623" s="84">
        <f>(I623*HLOOKUP($B$619,Input!$B$41:$E$45, 4, FALSE))+(J623-HLOOKUP($B$619,Input!$B$41:$E$45, 4, FALSE))</f>
        <v>0</v>
      </c>
      <c r="L623" s="61">
        <f>IF($B$618='Contribution Structures'!$H$3,'Contribution Structures'!F6,IF($B$618='Contribution Structures'!$H$4,'Contribution Structures'!F29,IF($B$618='Contribution Structures'!$H$5,'Contribution Structures'!F52,IF($B$618='Contribution Structures'!$H$6,'Contribution Structures'!F75,IF($B$618='Contribution Structures'!$H$7,'Contribution Structures'!F98,IF($B$618='Contribution Structures'!$H$8,'Contribution Structures'!F121,IF($B$618='Contribution Structures'!$H$9,'Contribution Structures'!F144)))))))</f>
        <v>0.04</v>
      </c>
      <c r="M623" s="110">
        <f>Input!$D$45</f>
        <v>0</v>
      </c>
      <c r="N623" s="84">
        <f>(L623*HLOOKUP($B$619,Input!$B$41:$E$45, 5, FALSE))+(M623-HLOOKUP($B$619,Input!$B$41:$E$45, 5, FALSE))</f>
        <v>0</v>
      </c>
    </row>
    <row r="624" spans="1:14" s="1" customFormat="1" x14ac:dyDescent="0.25">
      <c r="A624" s="115">
        <v>4</v>
      </c>
      <c r="B624" s="60" t="s">
        <v>32</v>
      </c>
      <c r="C624" s="61">
        <f>IF($B$618='Contribution Structures'!$H$3,'Contribution Structures'!C7,IF($B$618='Contribution Structures'!$H$4,'Contribution Structures'!C30,IF($B$618='Contribution Structures'!$H$5,'Contribution Structures'!C53,IF($B$618='Contribution Structures'!$H$6,'Contribution Structures'!C76,IF($B$618='Contribution Structures'!$H$7,'Contribution Structures'!C99,IF($B$618='Contribution Structures'!$H$8,'Contribution Structures'!C122,IF($B$618='Contribution Structures'!$H$9,'Contribution Structures'!C145)))))))</f>
        <v>0.1</v>
      </c>
      <c r="D624" s="110">
        <f>Input!$D$42</f>
        <v>0</v>
      </c>
      <c r="E624" s="84">
        <f>(C624*HLOOKUP($B$619,Input!$B$41:$E$45, 2, FALSE))+(D624-HLOOKUP($B$619,Input!$B$41:$E$45, 2, FALSE))</f>
        <v>0</v>
      </c>
      <c r="F624" s="61">
        <f>IF($B$618='Contribution Structures'!$H$3,'Contribution Structures'!D7,IF($B$618='Contribution Structures'!$H$4,'Contribution Structures'!D30,IF($B$618='Contribution Structures'!$H$5,'Contribution Structures'!D53,IF($B$618='Contribution Structures'!$H$6,'Contribution Structures'!D76,IF($B$618='Contribution Structures'!$H$7,'Contribution Structures'!D99,IF($B$618='Contribution Structures'!$H$8,'Contribution Structures'!D122,IF($B$618='Contribution Structures'!$H$9,'Contribution Structures'!D145)))))))</f>
        <v>0.06</v>
      </c>
      <c r="G624" s="110">
        <f>Input!$D$43</f>
        <v>0</v>
      </c>
      <c r="H624" s="84">
        <f>(F624*HLOOKUP($B$619,Input!$B$41:$E$45, 3, FALSE))+(G624-HLOOKUP($B$619,Input!$B$41:$E$45, 3, FALSE))</f>
        <v>0</v>
      </c>
      <c r="I624" s="61">
        <f>IF($B$618='Contribution Structures'!$H$3,'Contribution Structures'!E7,IF($B$618='Contribution Structures'!$H$4,'Contribution Structures'!E30,IF($B$618='Contribution Structures'!$H$5,'Contribution Structures'!E53,IF($B$618='Contribution Structures'!$H$6,'Contribution Structures'!E76,IF($B$618='Contribution Structures'!$H$7,'Contribution Structures'!E99,IF($B$618='Contribution Structures'!$H$8,'Contribution Structures'!E122,IF($B$618='Contribution Structures'!$H$9,'Contribution Structures'!E145)))))))</f>
        <v>0.06</v>
      </c>
      <c r="J624" s="110">
        <f>Input!$D$44</f>
        <v>0</v>
      </c>
      <c r="K624" s="84">
        <f>(I624*HLOOKUP($B$619,Input!$B$41:$E$45, 4, FALSE))+(J624-HLOOKUP($B$619,Input!$B$41:$E$45, 4, FALSE))</f>
        <v>0</v>
      </c>
      <c r="L624" s="61">
        <f>IF($B$618='Contribution Structures'!$H$3,'Contribution Structures'!F7,IF($B$618='Contribution Structures'!$H$4,'Contribution Structures'!F30,IF($B$618='Contribution Structures'!$H$5,'Contribution Structures'!F53,IF($B$618='Contribution Structures'!$H$6,'Contribution Structures'!F76,IF($B$618='Contribution Structures'!$H$7,'Contribution Structures'!F99,IF($B$618='Contribution Structures'!$H$8,'Contribution Structures'!F122,IF($B$618='Contribution Structures'!$H$9,'Contribution Structures'!F145)))))))</f>
        <v>0.05</v>
      </c>
      <c r="M624" s="110">
        <f>Input!$D$45</f>
        <v>0</v>
      </c>
      <c r="N624" s="84">
        <f>(L624*HLOOKUP($B$619,Input!$B$41:$E$45, 5, FALSE))+(M624-HLOOKUP($B$619,Input!$B$41:$E$45, 5, FALSE))</f>
        <v>0</v>
      </c>
    </row>
    <row r="625" spans="1:14" s="1" customFormat="1" ht="13.5" customHeight="1" x14ac:dyDescent="0.25">
      <c r="A625" s="115">
        <v>5</v>
      </c>
      <c r="B625" s="60" t="s">
        <v>33</v>
      </c>
      <c r="C625" s="61">
        <f>IF($B$618='Contribution Structures'!$H$3,'Contribution Structures'!C8,IF($B$618='Contribution Structures'!$H$4,'Contribution Structures'!C31,IF($B$618='Contribution Structures'!$H$5,'Contribution Structures'!C54,IF($B$618='Contribution Structures'!$H$6,'Contribution Structures'!C77,IF($B$618='Contribution Structures'!$H$7,'Contribution Structures'!C100,IF($B$618='Contribution Structures'!$H$8,'Contribution Structures'!C123,IF($B$618='Contribution Structures'!$H$9,'Contribution Structures'!C146)))))))</f>
        <v>0.11</v>
      </c>
      <c r="D625" s="110">
        <f>Input!$D$42</f>
        <v>0</v>
      </c>
      <c r="E625" s="84">
        <f>(C625*HLOOKUP($B$619,Input!$B$41:$E$45, 2, FALSE))+(D625-HLOOKUP($B$619,Input!$B$41:$E$45, 2, FALSE))</f>
        <v>0</v>
      </c>
      <c r="F625" s="61">
        <f>IF($B$618='Contribution Structures'!$H$3,'Contribution Structures'!D8,IF($B$618='Contribution Structures'!$H$4,'Contribution Structures'!D31,IF($B$618='Contribution Structures'!$H$5,'Contribution Structures'!D54,IF($B$618='Contribution Structures'!$H$6,'Contribution Structures'!D77,IF($B$618='Contribution Structures'!$H$7,'Contribution Structures'!D100,IF($B$618='Contribution Structures'!$H$8,'Contribution Structures'!D123,IF($B$618='Contribution Structures'!$H$9,'Contribution Structures'!D146)))))))</f>
        <v>7.0000000000000007E-2</v>
      </c>
      <c r="G625" s="110">
        <f>Input!$D$43</f>
        <v>0</v>
      </c>
      <c r="H625" s="84">
        <f>(F625*HLOOKUP($B$619,Input!$B$41:$E$45, 3, FALSE))+(G625-HLOOKUP($B$619,Input!$B$41:$E$45, 3, FALSE))</f>
        <v>0</v>
      </c>
      <c r="I625" s="61">
        <f>IF($B$618='Contribution Structures'!$H$3,'Contribution Structures'!E8,IF($B$618='Contribution Structures'!$H$4,'Contribution Structures'!E31,IF($B$618='Contribution Structures'!$H$5,'Contribution Structures'!E54,IF($B$618='Contribution Structures'!$H$6,'Contribution Structures'!E77,IF($B$618='Contribution Structures'!$H$7,'Contribution Structures'!E100,IF($B$618='Contribution Structures'!$H$8,'Contribution Structures'!E123,IF($B$618='Contribution Structures'!$H$9,'Contribution Structures'!E146)))))))</f>
        <v>7.0000000000000007E-2</v>
      </c>
      <c r="J625" s="110">
        <f>Input!$D$44</f>
        <v>0</v>
      </c>
      <c r="K625" s="84">
        <f>(I625*HLOOKUP($B$619,Input!$B$41:$E$45, 4, FALSE))+(J625-HLOOKUP($B$619,Input!$B$41:$E$45, 4, FALSE))</f>
        <v>0</v>
      </c>
      <c r="L625" s="61">
        <f>IF($B$618='Contribution Structures'!$H$3,'Contribution Structures'!F8,IF($B$618='Contribution Structures'!$H$4,'Contribution Structures'!F31,IF($B$618='Contribution Structures'!$H$5,'Contribution Structures'!F54,IF($B$618='Contribution Structures'!$H$6,'Contribution Structures'!F77,IF($B$618='Contribution Structures'!$H$7,'Contribution Structures'!F100,IF($B$618='Contribution Structures'!$H$8,'Contribution Structures'!F123,IF($B$618='Contribution Structures'!$H$9,'Contribution Structures'!F146)))))))</f>
        <v>0.06</v>
      </c>
      <c r="M625" s="110">
        <f>Input!$D$45</f>
        <v>0</v>
      </c>
      <c r="N625" s="84">
        <f>(L625*HLOOKUP($B$619,Input!$B$41:$E$45, 5, FALSE))+(M625-HLOOKUP($B$619,Input!$B$41:$E$45, 5, FALSE))</f>
        <v>0</v>
      </c>
    </row>
    <row r="626" spans="1:14" s="1" customFormat="1" ht="13.5" customHeight="1" x14ac:dyDescent="0.25">
      <c r="A626" s="115">
        <v>6</v>
      </c>
      <c r="B626" s="60" t="s">
        <v>34</v>
      </c>
      <c r="C626" s="61">
        <f>IF($B$618='Contribution Structures'!$H$3,'Contribution Structures'!C9,IF($B$618='Contribution Structures'!$H$4,'Contribution Structures'!C32,IF($B$618='Contribution Structures'!$H$5,'Contribution Structures'!C55,IF($B$618='Contribution Structures'!$H$6,'Contribution Structures'!C78,IF($B$618='Contribution Structures'!$H$7,'Contribution Structures'!C101,IF($B$618='Contribution Structures'!$H$8,'Contribution Structures'!C124,IF($B$618='Contribution Structures'!$H$9,'Contribution Structures'!C147)))))))</f>
        <v>0.12</v>
      </c>
      <c r="D626" s="110">
        <f>Input!$D$42</f>
        <v>0</v>
      </c>
      <c r="E626" s="84">
        <f>(C626*HLOOKUP($B$619,Input!$B$41:$E$45, 2, FALSE))+(D626-HLOOKUP($B$619,Input!$B$41:$E$45, 2, FALSE))</f>
        <v>0</v>
      </c>
      <c r="F626" s="61">
        <f>IF($B$618='Contribution Structures'!$H$3,'Contribution Structures'!D9,IF($B$618='Contribution Structures'!$H$4,'Contribution Structures'!D32,IF($B$618='Contribution Structures'!$H$5,'Contribution Structures'!D55,IF($B$618='Contribution Structures'!$H$6,'Contribution Structures'!D78,IF($B$618='Contribution Structures'!$H$7,'Contribution Structures'!D101,IF($B$618='Contribution Structures'!$H$8,'Contribution Structures'!D124,IF($B$618='Contribution Structures'!$H$9,'Contribution Structures'!D147)))))))</f>
        <v>0.08</v>
      </c>
      <c r="G626" s="110">
        <f>Input!$D$43</f>
        <v>0</v>
      </c>
      <c r="H626" s="84">
        <f>(F626*HLOOKUP($B$619,Input!$B$41:$E$45, 3, FALSE))+(G626-HLOOKUP($B$619,Input!$B$41:$E$45, 3, FALSE))</f>
        <v>0</v>
      </c>
      <c r="I626" s="61">
        <f>IF($B$618='Contribution Structures'!$H$3,'Contribution Structures'!E9,IF($B$618='Contribution Structures'!$H$4,'Contribution Structures'!E32,IF($B$618='Contribution Structures'!$H$5,'Contribution Structures'!E55,IF($B$618='Contribution Structures'!$H$6,'Contribution Structures'!E78,IF($B$618='Contribution Structures'!$H$7,'Contribution Structures'!E101,IF($B$618='Contribution Structures'!$H$8,'Contribution Structures'!E124,IF($B$618='Contribution Structures'!$H$9,'Contribution Structures'!E147)))))))</f>
        <v>0.08</v>
      </c>
      <c r="J626" s="110">
        <f>Input!$D$44</f>
        <v>0</v>
      </c>
      <c r="K626" s="84">
        <f>(I626*HLOOKUP($B$619,Input!$B$41:$E$45, 4, FALSE))+(J626-HLOOKUP($B$619,Input!$B$41:$E$45, 4, FALSE))</f>
        <v>0</v>
      </c>
      <c r="L626" s="61">
        <f>IF($B$618='Contribution Structures'!$H$3,'Contribution Structures'!F9,IF($B$618='Contribution Structures'!$H$4,'Contribution Structures'!F32,IF($B$618='Contribution Structures'!$H$5,'Contribution Structures'!F55,IF($B$618='Contribution Structures'!$H$6,'Contribution Structures'!F78,IF($B$618='Contribution Structures'!$H$7,'Contribution Structures'!F101,IF($B$618='Contribution Structures'!$H$8,'Contribution Structures'!F124,IF($B$618='Contribution Structures'!$H$9,'Contribution Structures'!F147)))))))</f>
        <v>7.0000000000000007E-2</v>
      </c>
      <c r="M626" s="110">
        <f>Input!$D$45</f>
        <v>0</v>
      </c>
      <c r="N626" s="84">
        <f>(L626*HLOOKUP($B$619,Input!$B$41:$E$45, 5, FALSE))+(M626-HLOOKUP($B$619,Input!$B$41:$E$45, 5, FALSE))</f>
        <v>0</v>
      </c>
    </row>
    <row r="627" spans="1:14" s="1" customFormat="1" ht="13.5" customHeight="1" x14ac:dyDescent="0.25">
      <c r="A627" s="115">
        <v>7</v>
      </c>
      <c r="B627" s="60" t="s">
        <v>35</v>
      </c>
      <c r="C627" s="61">
        <f>IF($B$618='Contribution Structures'!$H$3,'Contribution Structures'!C10,IF($B$618='Contribution Structures'!$H$4,'Contribution Structures'!C33,IF($B$618='Contribution Structures'!$H$5,'Contribution Structures'!C56,IF($B$618='Contribution Structures'!$H$6,'Contribution Structures'!C79,IF($B$618='Contribution Structures'!$H$7,'Contribution Structures'!C102,IF($B$618='Contribution Structures'!$H$8,'Contribution Structures'!C125,IF($B$618='Contribution Structures'!$H$9,'Contribution Structures'!C148)))))))</f>
        <v>0.14000000000000001</v>
      </c>
      <c r="D627" s="110">
        <f>Input!$D$42</f>
        <v>0</v>
      </c>
      <c r="E627" s="84">
        <f>(C627*HLOOKUP($B$619,Input!$B$41:$E$45, 2, FALSE))+(D627-HLOOKUP($B$619,Input!$B$41:$E$45, 2, FALSE))</f>
        <v>0</v>
      </c>
      <c r="F627" s="61">
        <f>IF($B$618='Contribution Structures'!$H$3,'Contribution Structures'!D10,IF($B$618='Contribution Structures'!$H$4,'Contribution Structures'!D33,IF($B$618='Contribution Structures'!$H$5,'Contribution Structures'!D56,IF($B$618='Contribution Structures'!$H$6,'Contribution Structures'!D79,IF($B$618='Contribution Structures'!$H$7,'Contribution Structures'!D102,IF($B$618='Contribution Structures'!$H$8,'Contribution Structures'!D125,IF($B$618='Contribution Structures'!$H$9,'Contribution Structures'!D148)))))))</f>
        <v>0.1</v>
      </c>
      <c r="G627" s="110">
        <f>Input!$D$43</f>
        <v>0</v>
      </c>
      <c r="H627" s="84">
        <f>(F627*HLOOKUP($B$619,Input!$B$41:$E$45, 3, FALSE))+(G627-HLOOKUP($B$619,Input!$B$41:$E$45, 3, FALSE))</f>
        <v>0</v>
      </c>
      <c r="I627" s="61">
        <f>IF($B$618='Contribution Structures'!$H$3,'Contribution Structures'!E10,IF($B$618='Contribution Structures'!$H$4,'Contribution Structures'!E33,IF($B$618='Contribution Structures'!$H$5,'Contribution Structures'!E56,IF($B$618='Contribution Structures'!$H$6,'Contribution Structures'!E79,IF($B$618='Contribution Structures'!$H$7,'Contribution Structures'!E102,IF($B$618='Contribution Structures'!$H$8,'Contribution Structures'!E125,IF($B$618='Contribution Structures'!$H$9,'Contribution Structures'!E148)))))))</f>
        <v>0.1</v>
      </c>
      <c r="J627" s="110">
        <f>Input!$D$44</f>
        <v>0</v>
      </c>
      <c r="K627" s="84">
        <f>(I627*HLOOKUP($B$619,Input!$B$41:$E$45, 4, FALSE))+(J627-HLOOKUP($B$619,Input!$B$41:$E$45, 4, FALSE))</f>
        <v>0</v>
      </c>
      <c r="L627" s="61">
        <f>IF($B$618='Contribution Structures'!$H$3,'Contribution Structures'!F10,IF($B$618='Contribution Structures'!$H$4,'Contribution Structures'!F33,IF($B$618='Contribution Structures'!$H$5,'Contribution Structures'!F56,IF($B$618='Contribution Structures'!$H$6,'Contribution Structures'!F79,IF($B$618='Contribution Structures'!$H$7,'Contribution Structures'!F102,IF($B$618='Contribution Structures'!$H$8,'Contribution Structures'!F125,IF($B$618='Contribution Structures'!$H$9,'Contribution Structures'!F148)))))))</f>
        <v>0.09</v>
      </c>
      <c r="M627" s="110">
        <f>Input!$D$45</f>
        <v>0</v>
      </c>
      <c r="N627" s="84">
        <f>(L627*HLOOKUP($B$619,Input!$B$41:$E$45, 5, FALSE))+(M627-HLOOKUP($B$619,Input!$B$41:$E$45, 5, FALSE))</f>
        <v>0</v>
      </c>
    </row>
    <row r="628" spans="1:14" s="1" customFormat="1" x14ac:dyDescent="0.25">
      <c r="A628" s="115">
        <v>8</v>
      </c>
      <c r="B628" s="60" t="s">
        <v>36</v>
      </c>
      <c r="C628" s="61">
        <f>IF($B$618='Contribution Structures'!$H$3,'Contribution Structures'!C11,IF($B$618='Contribution Structures'!$H$4,'Contribution Structures'!C34,IF($B$618='Contribution Structures'!$H$5,'Contribution Structures'!C57,IF($B$618='Contribution Structures'!$H$6,'Contribution Structures'!C80,IF($B$618='Contribution Structures'!$H$7,'Contribution Structures'!C103,IF($B$618='Contribution Structures'!$H$8,'Contribution Structures'!C126,IF($B$618='Contribution Structures'!$H$9,'Contribution Structures'!C149)))))))</f>
        <v>0.2</v>
      </c>
      <c r="D628" s="110">
        <f>Input!$D$42</f>
        <v>0</v>
      </c>
      <c r="E628" s="84">
        <f>(C628*HLOOKUP($B$619,Input!$B$41:$E$45, 2, FALSE))+(D628-HLOOKUP($B$619,Input!$B$41:$E$45, 2, FALSE))</f>
        <v>0</v>
      </c>
      <c r="F628" s="61">
        <f>IF($B$618='Contribution Structures'!$H$3,'Contribution Structures'!D11,IF($B$618='Contribution Structures'!$H$4,'Contribution Structures'!D34,IF($B$618='Contribution Structures'!$H$5,'Contribution Structures'!D57,IF($B$618='Contribution Structures'!$H$6,'Contribution Structures'!D80,IF($B$618='Contribution Structures'!$H$7,'Contribution Structures'!D103,IF($B$618='Contribution Structures'!$H$8,'Contribution Structures'!D126,IF($B$618='Contribution Structures'!$H$9,'Contribution Structures'!D149)))))))</f>
        <v>0.15</v>
      </c>
      <c r="G628" s="110">
        <f>Input!$D$43</f>
        <v>0</v>
      </c>
      <c r="H628" s="84">
        <f>(F628*HLOOKUP($B$619,Input!$B$41:$E$45, 3, FALSE))+(G628-HLOOKUP($B$619,Input!$B$41:$E$45, 3, FALSE))</f>
        <v>0</v>
      </c>
      <c r="I628" s="61">
        <f>IF($B$618='Contribution Structures'!$H$3,'Contribution Structures'!E11,IF($B$618='Contribution Structures'!$H$4,'Contribution Structures'!E34,IF($B$618='Contribution Structures'!$H$5,'Contribution Structures'!E57,IF($B$618='Contribution Structures'!$H$6,'Contribution Structures'!E80,IF($B$618='Contribution Structures'!$H$7,'Contribution Structures'!E103,IF($B$618='Contribution Structures'!$H$8,'Contribution Structures'!E126,IF($B$618='Contribution Structures'!$H$9,'Contribution Structures'!E149)))))))</f>
        <v>0.15</v>
      </c>
      <c r="J628" s="110">
        <f>Input!$D$44</f>
        <v>0</v>
      </c>
      <c r="K628" s="84">
        <f>(I628*HLOOKUP($B$619,Input!$B$41:$E$45, 4, FALSE))+(J628-HLOOKUP($B$619,Input!$B$41:$E$45, 4, FALSE))</f>
        <v>0</v>
      </c>
      <c r="L628" s="61">
        <f>IF($B$618='Contribution Structures'!$H$3,'Contribution Structures'!F11,IF($B$618='Contribution Structures'!$H$4,'Contribution Structures'!F34,IF($B$618='Contribution Structures'!$H$5,'Contribution Structures'!F57,IF($B$618='Contribution Structures'!$H$6,'Contribution Structures'!F80,IF($B$618='Contribution Structures'!$H$7,'Contribution Structures'!F103,IF($B$618='Contribution Structures'!$H$8,'Contribution Structures'!F126,IF($B$618='Contribution Structures'!$H$9,'Contribution Structures'!F149)))))))</f>
        <v>0.12</v>
      </c>
      <c r="M628" s="110">
        <f>Input!$D$45</f>
        <v>0</v>
      </c>
      <c r="N628" s="84">
        <f>(L628*HLOOKUP($B$619,Input!$B$41:$E$45, 5, FALSE))+(M628-HLOOKUP($B$619,Input!$B$41:$E$45, 5, FALSE))</f>
        <v>0</v>
      </c>
    </row>
    <row r="629" spans="1:14" s="1" customFormat="1" x14ac:dyDescent="0.25">
      <c r="A629" s="115">
        <v>9</v>
      </c>
      <c r="B629" s="60" t="s">
        <v>37</v>
      </c>
      <c r="C629" s="61">
        <f>IF($B$618='Contribution Structures'!$H$3,'Contribution Structures'!C12,IF($B$618='Contribution Structures'!$H$4,'Contribution Structures'!C35,IF($B$618='Contribution Structures'!$H$5,'Contribution Structures'!C58,IF($B$618='Contribution Structures'!$H$6,'Contribution Structures'!C81,IF($B$618='Contribution Structures'!$H$7,'Contribution Structures'!C104,IF($B$618='Contribution Structures'!$H$8,'Contribution Structures'!C127,IF($B$618='Contribution Structures'!$H$9,'Contribution Structures'!C150)))))))</f>
        <v>0.23</v>
      </c>
      <c r="D629" s="110">
        <f>Input!$D$42</f>
        <v>0</v>
      </c>
      <c r="E629" s="84">
        <f>(C629*HLOOKUP($B$619,Input!$B$41:$E$45, 2, FALSE))+(D629-HLOOKUP($B$619,Input!$B$41:$E$45, 2, FALSE))</f>
        <v>0</v>
      </c>
      <c r="F629" s="61">
        <f>IF($B$618='Contribution Structures'!$H$3,'Contribution Structures'!D12,IF($B$618='Contribution Structures'!$H$4,'Contribution Structures'!D35,IF($B$618='Contribution Structures'!$H$5,'Contribution Structures'!D58,IF($B$618='Contribution Structures'!$H$6,'Contribution Structures'!D81,IF($B$618='Contribution Structures'!$H$7,'Contribution Structures'!D104,IF($B$618='Contribution Structures'!$H$8,'Contribution Structures'!D127,IF($B$618='Contribution Structures'!$H$9,'Contribution Structures'!D150)))))))</f>
        <v>0.17</v>
      </c>
      <c r="G629" s="110">
        <f>Input!$D$43</f>
        <v>0</v>
      </c>
      <c r="H629" s="84">
        <f>(F629*HLOOKUP($B$619,Input!$B$41:$E$45, 3, FALSE))+(G629-HLOOKUP($B$619,Input!$B$41:$E$45, 3, FALSE))</f>
        <v>0</v>
      </c>
      <c r="I629" s="61">
        <f>IF($B$618='Contribution Structures'!$H$3,'Contribution Structures'!E12,IF($B$618='Contribution Structures'!$H$4,'Contribution Structures'!E35,IF($B$618='Contribution Structures'!$H$5,'Contribution Structures'!E58,IF($B$618='Contribution Structures'!$H$6,'Contribution Structures'!E81,IF($B$618='Contribution Structures'!$H$7,'Contribution Structures'!E104,IF($B$618='Contribution Structures'!$H$8,'Contribution Structures'!E127,IF($B$618='Contribution Structures'!$H$9,'Contribution Structures'!E150)))))))</f>
        <v>0.17</v>
      </c>
      <c r="J629" s="110">
        <f>Input!$D$44</f>
        <v>0</v>
      </c>
      <c r="K629" s="84">
        <f>(I629*HLOOKUP($B$619,Input!$B$41:$E$45, 4, FALSE))+(J629-HLOOKUP($B$619,Input!$B$41:$E$45, 4, FALSE))</f>
        <v>0</v>
      </c>
      <c r="L629" s="61">
        <f>IF($B$618='Contribution Structures'!$H$3,'Contribution Structures'!F12,IF($B$618='Contribution Structures'!$H$4,'Contribution Structures'!F35,IF($B$618='Contribution Structures'!$H$5,'Contribution Structures'!F58,IF($B$618='Contribution Structures'!$H$6,'Contribution Structures'!F81,IF($B$618='Contribution Structures'!$H$7,'Contribution Structures'!F104,IF($B$618='Contribution Structures'!$H$8,'Contribution Structures'!F127,IF($B$618='Contribution Structures'!$H$9,'Contribution Structures'!F150)))))))</f>
        <v>0.14000000000000001</v>
      </c>
      <c r="M629" s="110">
        <f>Input!$D$45</f>
        <v>0</v>
      </c>
      <c r="N629" s="84">
        <f>(L629*HLOOKUP($B$619,Input!$B$41:$E$45, 5, FALSE))+(M629-HLOOKUP($B$619,Input!$B$41:$E$45, 5, FALSE))</f>
        <v>0</v>
      </c>
    </row>
    <row r="630" spans="1:14" s="1" customFormat="1" x14ac:dyDescent="0.25">
      <c r="A630" s="115">
        <v>10</v>
      </c>
      <c r="B630" s="60" t="s">
        <v>38</v>
      </c>
      <c r="C630" s="61">
        <f>IF($B$618='Contribution Structures'!$H$3,'Contribution Structures'!C13,IF($B$618='Contribution Structures'!$H$4,'Contribution Structures'!C36,IF($B$618='Contribution Structures'!$H$5,'Contribution Structures'!C59,IF($B$618='Contribution Structures'!$H$6,'Contribution Structures'!C82,IF($B$618='Contribution Structures'!$H$7,'Contribution Structures'!C105,IF($B$618='Contribution Structures'!$H$8,'Contribution Structures'!C128,IF($B$618='Contribution Structures'!$H$9,'Contribution Structures'!C151)))))))</f>
        <v>0.27</v>
      </c>
      <c r="D630" s="110">
        <f>Input!$D$42</f>
        <v>0</v>
      </c>
      <c r="E630" s="84">
        <f>(C630*HLOOKUP($B$619,Input!$B$41:$E$45, 2, FALSE))+(D630-HLOOKUP($B$619,Input!$B$41:$E$45, 2, FALSE))</f>
        <v>0</v>
      </c>
      <c r="F630" s="61">
        <f>IF($B$618='Contribution Structures'!$H$3,'Contribution Structures'!D13,IF($B$618='Contribution Structures'!$H$4,'Contribution Structures'!D36,IF($B$618='Contribution Structures'!$H$5,'Contribution Structures'!D59,IF($B$618='Contribution Structures'!$H$6,'Contribution Structures'!D82,IF($B$618='Contribution Structures'!$H$7,'Contribution Structures'!D105,IF($B$618='Contribution Structures'!$H$8,'Contribution Structures'!D128,IF($B$618='Contribution Structures'!$H$9,'Contribution Structures'!D151)))))))</f>
        <v>0.21</v>
      </c>
      <c r="G630" s="110">
        <f>Input!$D$43</f>
        <v>0</v>
      </c>
      <c r="H630" s="84">
        <f>(F630*HLOOKUP($B$619,Input!$B$41:$E$45, 3, FALSE))+(G630-HLOOKUP($B$619,Input!$B$41:$E$45, 3, FALSE))</f>
        <v>0</v>
      </c>
      <c r="I630" s="61">
        <f>IF($B$618='Contribution Structures'!$H$3,'Contribution Structures'!E13,IF($B$618='Contribution Structures'!$H$4,'Contribution Structures'!E36,IF($B$618='Contribution Structures'!$H$5,'Contribution Structures'!E59,IF($B$618='Contribution Structures'!$H$6,'Contribution Structures'!E82,IF($B$618='Contribution Structures'!$H$7,'Contribution Structures'!E105,IF($B$618='Contribution Structures'!$H$8,'Contribution Structures'!E128,IF($B$618='Contribution Structures'!$H$9,'Contribution Structures'!E151)))))))</f>
        <v>0.21</v>
      </c>
      <c r="J630" s="110">
        <f>Input!$D$44</f>
        <v>0</v>
      </c>
      <c r="K630" s="84">
        <f>(I630*HLOOKUP($B$619,Input!$B$41:$E$45, 4, FALSE))+(J630-HLOOKUP($B$619,Input!$B$41:$E$45, 4, FALSE))</f>
        <v>0</v>
      </c>
      <c r="L630" s="61">
        <f>IF($B$618='Contribution Structures'!$H$3,'Contribution Structures'!F13,IF($B$618='Contribution Structures'!$H$4,'Contribution Structures'!F36,IF($B$618='Contribution Structures'!$H$5,'Contribution Structures'!F59,IF($B$618='Contribution Structures'!$H$6,'Contribution Structures'!F82,IF($B$618='Contribution Structures'!$H$7,'Contribution Structures'!F105,IF($B$618='Contribution Structures'!$H$8,'Contribution Structures'!F128,IF($B$618='Contribution Structures'!$H$9,'Contribution Structures'!F151)))))))</f>
        <v>0.17</v>
      </c>
      <c r="M630" s="110">
        <f>Input!$D$45</f>
        <v>0</v>
      </c>
      <c r="N630" s="84">
        <f>(L630*HLOOKUP($B$619,Input!$B$41:$E$45, 5, FALSE))+(M630-HLOOKUP($B$619,Input!$B$41:$E$45, 5, FALSE))</f>
        <v>0</v>
      </c>
    </row>
    <row r="631" spans="1:14" s="1" customFormat="1" x14ac:dyDescent="0.25">
      <c r="A631" s="115">
        <v>11</v>
      </c>
      <c r="B631" s="60" t="s">
        <v>39</v>
      </c>
      <c r="C631" s="61">
        <f>IF($B$618='Contribution Structures'!$H$3,'Contribution Structures'!C14,IF($B$618='Contribution Structures'!$H$4,'Contribution Structures'!C37,IF($B$618='Contribution Structures'!$H$5,'Contribution Structures'!C60,IF($B$618='Contribution Structures'!$H$6,'Contribution Structures'!C83,IF($B$618='Contribution Structures'!$H$7,'Contribution Structures'!C106,IF($B$618='Contribution Structures'!$H$8,'Contribution Structures'!C129,IF($B$618='Contribution Structures'!$H$9,'Contribution Structures'!C152)))))))</f>
        <v>0.28999999999999998</v>
      </c>
      <c r="D631" s="110">
        <f>Input!$D$42</f>
        <v>0</v>
      </c>
      <c r="E631" s="84">
        <f>(C631*HLOOKUP($B$619,Input!$B$41:$E$45, 2, FALSE))+(D631-HLOOKUP($B$619,Input!$B$41:$E$45, 2, FALSE))</f>
        <v>0</v>
      </c>
      <c r="F631" s="61">
        <f>IF($B$618='Contribution Structures'!$H$3,'Contribution Structures'!D14,IF($B$618='Contribution Structures'!$H$4,'Contribution Structures'!D37,IF($B$618='Contribution Structures'!$H$5,'Contribution Structures'!D60,IF($B$618='Contribution Structures'!$H$6,'Contribution Structures'!D83,IF($B$618='Contribution Structures'!$H$7,'Contribution Structures'!D106,IF($B$618='Contribution Structures'!$H$8,'Contribution Structures'!D129,IF($B$618='Contribution Structures'!$H$9,'Contribution Structures'!D152)))))))</f>
        <v>0.23</v>
      </c>
      <c r="G631" s="110">
        <f>Input!$D$43</f>
        <v>0</v>
      </c>
      <c r="H631" s="84">
        <f>(F631*HLOOKUP($B$619,Input!$B$41:$E$45, 3, FALSE))+(G631-HLOOKUP($B$619,Input!$B$41:$E$45, 3, FALSE))</f>
        <v>0</v>
      </c>
      <c r="I631" s="61">
        <f>IF($B$618='Contribution Structures'!$H$3,'Contribution Structures'!E14,IF($B$618='Contribution Structures'!$H$4,'Contribution Structures'!E37,IF($B$618='Contribution Structures'!$H$5,'Contribution Structures'!E60,IF($B$618='Contribution Structures'!$H$6,'Contribution Structures'!E83,IF($B$618='Contribution Structures'!$H$7,'Contribution Structures'!E106,IF($B$618='Contribution Structures'!$H$8,'Contribution Structures'!E129,IF($B$618='Contribution Structures'!$H$9,'Contribution Structures'!E152)))))))</f>
        <v>0.23</v>
      </c>
      <c r="J631" s="110">
        <f>Input!$D$44</f>
        <v>0</v>
      </c>
      <c r="K631" s="84">
        <f>(I631*HLOOKUP($B$619,Input!$B$41:$E$45, 4, FALSE))+(J631-HLOOKUP($B$619,Input!$B$41:$E$45, 4, FALSE))</f>
        <v>0</v>
      </c>
      <c r="L631" s="61">
        <f>IF($B$618='Contribution Structures'!$H$3,'Contribution Structures'!F14,IF($B$618='Contribution Structures'!$H$4,'Contribution Structures'!F37,IF($B$618='Contribution Structures'!$H$5,'Contribution Structures'!F60,IF($B$618='Contribution Structures'!$H$6,'Contribution Structures'!F83,IF($B$618='Contribution Structures'!$H$7,'Contribution Structures'!F106,IF($B$618='Contribution Structures'!$H$8,'Contribution Structures'!F129,IF($B$618='Contribution Structures'!$H$9,'Contribution Structures'!F152)))))))</f>
        <v>0.19</v>
      </c>
      <c r="M631" s="110">
        <f>Input!$D$45</f>
        <v>0</v>
      </c>
      <c r="N631" s="84">
        <f>(L631*HLOOKUP($B$619,Input!$B$41:$E$45, 5, FALSE))+(M631-HLOOKUP($B$619,Input!$B$41:$E$45, 5, FALSE))</f>
        <v>0</v>
      </c>
    </row>
    <row r="632" spans="1:14" s="1" customFormat="1" x14ac:dyDescent="0.25">
      <c r="A632" s="115">
        <v>12</v>
      </c>
      <c r="B632" s="60" t="s">
        <v>40</v>
      </c>
      <c r="C632" s="61">
        <f>IF($B$618='Contribution Structures'!$H$3,'Contribution Structures'!C15,IF($B$618='Contribution Structures'!$H$4,'Contribution Structures'!C38,IF($B$618='Contribution Structures'!$H$5,'Contribution Structures'!C61,IF($B$618='Contribution Structures'!$H$6,'Contribution Structures'!C84,IF($B$618='Contribution Structures'!$H$7,'Contribution Structures'!C107,IF($B$618='Contribution Structures'!$H$8,'Contribution Structures'!C130,IF($B$618='Contribution Structures'!$H$9,'Contribution Structures'!C153)))))))</f>
        <v>0.32</v>
      </c>
      <c r="D632" s="110">
        <f>Input!$D$42</f>
        <v>0</v>
      </c>
      <c r="E632" s="84">
        <f>(C632*HLOOKUP($B$619,Input!$B$41:$E$45, 2, FALSE))+(D632-HLOOKUP($B$619,Input!$B$41:$E$45, 2, FALSE))</f>
        <v>0</v>
      </c>
      <c r="F632" s="61">
        <f>IF($B$618='Contribution Structures'!$H$3,'Contribution Structures'!D15,IF($B$618='Contribution Structures'!$H$4,'Contribution Structures'!D38,IF($B$618='Contribution Structures'!$H$5,'Contribution Structures'!D61,IF($B$618='Contribution Structures'!$H$6,'Contribution Structures'!D84,IF($B$618='Contribution Structures'!$H$7,'Contribution Structures'!D107,IF($B$618='Contribution Structures'!$H$8,'Contribution Structures'!D130,IF($B$618='Contribution Structures'!$H$9,'Contribution Structures'!D153)))))))</f>
        <v>0.26</v>
      </c>
      <c r="G632" s="110">
        <f>Input!$D$43</f>
        <v>0</v>
      </c>
      <c r="H632" s="84">
        <f>(F632*HLOOKUP($B$619,Input!$B$41:$E$45, 3, FALSE))+(G632-HLOOKUP($B$619,Input!$B$41:$E$45, 3, FALSE))</f>
        <v>0</v>
      </c>
      <c r="I632" s="61">
        <f>IF($B$618='Contribution Structures'!$H$3,'Contribution Structures'!E15,IF($B$618='Contribution Structures'!$H$4,'Contribution Structures'!E38,IF($B$618='Contribution Structures'!$H$5,'Contribution Structures'!E61,IF($B$618='Contribution Structures'!$H$6,'Contribution Structures'!E84,IF($B$618='Contribution Structures'!$H$7,'Contribution Structures'!E107,IF($B$618='Contribution Structures'!$H$8,'Contribution Structures'!E130,IF($B$618='Contribution Structures'!$H$9,'Contribution Structures'!E153)))))))</f>
        <v>0.26</v>
      </c>
      <c r="J632" s="110">
        <f>Input!$D$44</f>
        <v>0</v>
      </c>
      <c r="K632" s="84">
        <f>(I632*HLOOKUP($B$619,Input!$B$41:$E$45, 4, FALSE))+(J632-HLOOKUP($B$619,Input!$B$41:$E$45, 4, FALSE))</f>
        <v>0</v>
      </c>
      <c r="L632" s="61">
        <f>IF($B$618='Contribution Structures'!$H$3,'Contribution Structures'!F15,IF($B$618='Contribution Structures'!$H$4,'Contribution Structures'!F38,IF($B$618='Contribution Structures'!$H$5,'Contribution Structures'!F61,IF($B$618='Contribution Structures'!$H$6,'Contribution Structures'!F84,IF($B$618='Contribution Structures'!$H$7,'Contribution Structures'!F107,IF($B$618='Contribution Structures'!$H$8,'Contribution Structures'!F130,IF($B$618='Contribution Structures'!$H$9,'Contribution Structures'!F153)))))))</f>
        <v>0.22</v>
      </c>
      <c r="M632" s="110">
        <f>Input!$D$45</f>
        <v>0</v>
      </c>
      <c r="N632" s="84">
        <f>(L632*HLOOKUP($B$619,Input!$B$41:$E$45, 5, FALSE))+(M632-HLOOKUP($B$619,Input!$B$41:$E$45, 5, FALSE))</f>
        <v>0</v>
      </c>
    </row>
    <row r="633" spans="1:14" s="1" customFormat="1" x14ac:dyDescent="0.25">
      <c r="A633" s="115">
        <v>13</v>
      </c>
      <c r="B633" s="60" t="s">
        <v>41</v>
      </c>
      <c r="C633" s="61">
        <f>IF($B$618='Contribution Structures'!$H$3,'Contribution Structures'!C16,IF($B$618='Contribution Structures'!$H$4,'Contribution Structures'!C39,IF($B$618='Contribution Structures'!$H$5,'Contribution Structures'!C62,IF($B$618='Contribution Structures'!$H$6,'Contribution Structures'!C85,IF($B$618='Contribution Structures'!$H$7,'Contribution Structures'!C108,IF($B$618='Contribution Structures'!$H$8,'Contribution Structures'!C131,IF($B$618='Contribution Structures'!$H$9,'Contribution Structures'!C154)))))))</f>
        <v>0.33</v>
      </c>
      <c r="D633" s="110">
        <f>Input!$D$42</f>
        <v>0</v>
      </c>
      <c r="E633" s="84">
        <f>(C633*HLOOKUP($B$619,Input!$B$41:$E$45, 2, FALSE))+(D633-HLOOKUP($B$619,Input!$B$41:$E$45, 2, FALSE))</f>
        <v>0</v>
      </c>
      <c r="F633" s="61">
        <f>IF($B$618='Contribution Structures'!$H$3,'Contribution Structures'!D16,IF($B$618='Contribution Structures'!$H$4,'Contribution Structures'!D39,IF($B$618='Contribution Structures'!$H$5,'Contribution Structures'!D62,IF($B$618='Contribution Structures'!$H$6,'Contribution Structures'!D85,IF($B$618='Contribution Structures'!$H$7,'Contribution Structures'!D108,IF($B$618='Contribution Structures'!$H$8,'Contribution Structures'!D131,IF($B$618='Contribution Structures'!$H$9,'Contribution Structures'!D154)))))))</f>
        <v>0.27</v>
      </c>
      <c r="G633" s="110">
        <f>Input!$D$43</f>
        <v>0</v>
      </c>
      <c r="H633" s="84">
        <f>(F633*HLOOKUP($B$619,Input!$B$41:$E$45, 3, FALSE))+(G633-HLOOKUP($B$619,Input!$B$41:$E$45, 3, FALSE))</f>
        <v>0</v>
      </c>
      <c r="I633" s="61">
        <f>IF($B$618='Contribution Structures'!$H$3,'Contribution Structures'!E16,IF($B$618='Contribution Structures'!$H$4,'Contribution Structures'!E39,IF($B$618='Contribution Structures'!$H$5,'Contribution Structures'!E62,IF($B$618='Contribution Structures'!$H$6,'Contribution Structures'!E85,IF($B$618='Contribution Structures'!$H$7,'Contribution Structures'!E108,IF($B$618='Contribution Structures'!$H$8,'Contribution Structures'!E131,IF($B$618='Contribution Structures'!$H$9,'Contribution Structures'!E154)))))))</f>
        <v>0.27</v>
      </c>
      <c r="J633" s="110">
        <f>Input!$D$44</f>
        <v>0</v>
      </c>
      <c r="K633" s="84">
        <f>(I633*HLOOKUP($B$619,Input!$B$41:$E$45, 4, FALSE))+(J633-HLOOKUP($B$619,Input!$B$41:$E$45, 4, FALSE))</f>
        <v>0</v>
      </c>
      <c r="L633" s="61">
        <f>IF($B$618='Contribution Structures'!$H$3,'Contribution Structures'!F16,IF($B$618='Contribution Structures'!$H$4,'Contribution Structures'!F39,IF($B$618='Contribution Structures'!$H$5,'Contribution Structures'!F62,IF($B$618='Contribution Structures'!$H$6,'Contribution Structures'!F85,IF($B$618='Contribution Structures'!$H$7,'Contribution Structures'!F108,IF($B$618='Contribution Structures'!$H$8,'Contribution Structures'!F131,IF($B$618='Contribution Structures'!$H$9,'Contribution Structures'!F154)))))))</f>
        <v>0.23</v>
      </c>
      <c r="M633" s="110">
        <f>Input!$D$45</f>
        <v>0</v>
      </c>
      <c r="N633" s="84">
        <f>(L633*HLOOKUP($B$619,Input!$B$41:$E$45, 5, FALSE))+(M633-HLOOKUP($B$619,Input!$B$41:$E$45, 5, FALSE))</f>
        <v>0</v>
      </c>
    </row>
    <row r="634" spans="1:14" s="1" customFormat="1" x14ac:dyDescent="0.25">
      <c r="A634" s="115">
        <v>14</v>
      </c>
      <c r="B634" s="60" t="s">
        <v>42</v>
      </c>
      <c r="C634" s="61">
        <f>IF($B$618='Contribution Structures'!$H$3,'Contribution Structures'!C17,IF($B$618='Contribution Structures'!$H$4,'Contribution Structures'!C40,IF($B$618='Contribution Structures'!$H$5,'Contribution Structures'!C63,IF($B$618='Contribution Structures'!$H$6,'Contribution Structures'!C86,IF($B$618='Contribution Structures'!$H$7,'Contribution Structures'!C109,IF($B$618='Contribution Structures'!$H$8,'Contribution Structures'!C132,IF($B$618='Contribution Structures'!$H$9,'Contribution Structures'!C155)))))))</f>
        <v>0.34</v>
      </c>
      <c r="D634" s="110">
        <f>Input!$D$42</f>
        <v>0</v>
      </c>
      <c r="E634" s="84">
        <f>(C634*HLOOKUP($B$619,Input!$B$41:$E$45, 2, FALSE))+(D634-HLOOKUP($B$619,Input!$B$41:$E$45, 2, FALSE))</f>
        <v>0</v>
      </c>
      <c r="F634" s="61">
        <f>IF($B$618='Contribution Structures'!$H$3,'Contribution Structures'!D17,IF($B$618='Contribution Structures'!$H$4,'Contribution Structures'!D40,IF($B$618='Contribution Structures'!$H$5,'Contribution Structures'!D63,IF($B$618='Contribution Structures'!$H$6,'Contribution Structures'!D86,IF($B$618='Contribution Structures'!$H$7,'Contribution Structures'!D109,IF($B$618='Contribution Structures'!$H$8,'Contribution Structures'!D132,IF($B$618='Contribution Structures'!$H$9,'Contribution Structures'!D155)))))))</f>
        <v>0.28000000000000003</v>
      </c>
      <c r="G634" s="110">
        <f>Input!$D$43</f>
        <v>0</v>
      </c>
      <c r="H634" s="84">
        <f>(F634*HLOOKUP($B$619,Input!$B$41:$E$45, 3, FALSE))+(G634-HLOOKUP($B$619,Input!$B$41:$E$45, 3, FALSE))</f>
        <v>0</v>
      </c>
      <c r="I634" s="61">
        <f>IF($B$618='Contribution Structures'!$H$3,'Contribution Structures'!E17,IF($B$618='Contribution Structures'!$H$4,'Contribution Structures'!E40,IF($B$618='Contribution Structures'!$H$5,'Contribution Structures'!E63,IF($B$618='Contribution Structures'!$H$6,'Contribution Structures'!E86,IF($B$618='Contribution Structures'!$H$7,'Contribution Structures'!E109,IF($B$618='Contribution Structures'!$H$8,'Contribution Structures'!E132,IF($B$618='Contribution Structures'!$H$9,'Contribution Structures'!E155)))))))</f>
        <v>0.28000000000000003</v>
      </c>
      <c r="J634" s="110">
        <f>Input!$D$44</f>
        <v>0</v>
      </c>
      <c r="K634" s="84">
        <f>(I634*HLOOKUP($B$619,Input!$B$41:$E$45, 4, FALSE))+(J634-HLOOKUP($B$619,Input!$B$41:$E$45, 4, FALSE))</f>
        <v>0</v>
      </c>
      <c r="L634" s="61">
        <f>IF($B$618='Contribution Structures'!$H$3,'Contribution Structures'!F17,IF($B$618='Contribution Structures'!$H$4,'Contribution Structures'!F40,IF($B$618='Contribution Structures'!$H$5,'Contribution Structures'!F63,IF($B$618='Contribution Structures'!$H$6,'Contribution Structures'!F86,IF($B$618='Contribution Structures'!$H$7,'Contribution Structures'!F109,IF($B$618='Contribution Structures'!$H$8,'Contribution Structures'!F132,IF($B$618='Contribution Structures'!$H$9,'Contribution Structures'!F155)))))))</f>
        <v>0.24</v>
      </c>
      <c r="M634" s="110">
        <f>Input!$D$45</f>
        <v>0</v>
      </c>
      <c r="N634" s="84">
        <f>(L634*HLOOKUP($B$619,Input!$B$41:$E$45, 5, FALSE))+(M634-HLOOKUP($B$619,Input!$B$41:$E$45, 5, FALSE))</f>
        <v>0</v>
      </c>
    </row>
    <row r="635" spans="1:14" s="1" customFormat="1" x14ac:dyDescent="0.25">
      <c r="A635" s="115">
        <v>15</v>
      </c>
      <c r="B635" s="60" t="s">
        <v>43</v>
      </c>
      <c r="C635" s="61">
        <f>IF($B$618='Contribution Structures'!$H$3,'Contribution Structures'!C18,IF($B$618='Contribution Structures'!$H$4,'Contribution Structures'!C41,IF($B$618='Contribution Structures'!$H$5,'Contribution Structures'!C64,IF($B$618='Contribution Structures'!$H$6,'Contribution Structures'!C87,IF($B$618='Contribution Structures'!$H$7,'Contribution Structures'!C110,IF($B$618='Contribution Structures'!$H$8,'Contribution Structures'!C133,IF($B$618='Contribution Structures'!$H$9,'Contribution Structures'!C156)))))))</f>
        <v>0.34</v>
      </c>
      <c r="D635" s="110">
        <f>Input!$D$42</f>
        <v>0</v>
      </c>
      <c r="E635" s="84">
        <f>(C635*HLOOKUP($B$619,Input!$B$41:$E$45, 2, FALSE))+(D635-HLOOKUP($B$619,Input!$B$41:$E$45, 2, FALSE))</f>
        <v>0</v>
      </c>
      <c r="F635" s="61">
        <f>IF($B$618='Contribution Structures'!$H$3,'Contribution Structures'!D18,IF($B$618='Contribution Structures'!$H$4,'Contribution Structures'!D41,IF($B$618='Contribution Structures'!$H$5,'Contribution Structures'!D64,IF($B$618='Contribution Structures'!$H$6,'Contribution Structures'!D87,IF($B$618='Contribution Structures'!$H$7,'Contribution Structures'!D110,IF($B$618='Contribution Structures'!$H$8,'Contribution Structures'!D133,IF($B$618='Contribution Structures'!$H$9,'Contribution Structures'!D156)))))))</f>
        <v>0.3</v>
      </c>
      <c r="G635" s="110">
        <f>Input!$D$43</f>
        <v>0</v>
      </c>
      <c r="H635" s="84">
        <f>(F635*HLOOKUP($B$619,Input!$B$41:$E$45, 3, FALSE))+(G635-HLOOKUP($B$619,Input!$B$41:$E$45, 3, FALSE))</f>
        <v>0</v>
      </c>
      <c r="I635" s="61">
        <f>IF($B$618='Contribution Structures'!$H$3,'Contribution Structures'!E18,IF($B$618='Contribution Structures'!$H$4,'Contribution Structures'!E41,IF($B$618='Contribution Structures'!$H$5,'Contribution Structures'!E64,IF($B$618='Contribution Structures'!$H$6,'Contribution Structures'!E87,IF($B$618='Contribution Structures'!$H$7,'Contribution Structures'!E110,IF($B$618='Contribution Structures'!$H$8,'Contribution Structures'!E133,IF($B$618='Contribution Structures'!$H$9,'Contribution Structures'!E156)))))))</f>
        <v>0.3</v>
      </c>
      <c r="J635" s="110">
        <f>Input!$D$44</f>
        <v>0</v>
      </c>
      <c r="K635" s="84">
        <f>(I635*HLOOKUP($B$619,Input!$B$41:$E$45, 4, FALSE))+(J635-HLOOKUP($B$619,Input!$B$41:$E$45, 4, FALSE))</f>
        <v>0</v>
      </c>
      <c r="L635" s="61">
        <f>IF($B$618='Contribution Structures'!$H$3,'Contribution Structures'!F18,IF($B$618='Contribution Structures'!$H$4,'Contribution Structures'!F41,IF($B$618='Contribution Structures'!$H$5,'Contribution Structures'!F64,IF($B$618='Contribution Structures'!$H$6,'Contribution Structures'!F87,IF($B$618='Contribution Structures'!$H$7,'Contribution Structures'!F110,IF($B$618='Contribution Structures'!$H$8,'Contribution Structures'!F133,IF($B$618='Contribution Structures'!$H$9,'Contribution Structures'!F156)))))))</f>
        <v>0.26</v>
      </c>
      <c r="M635" s="110">
        <f>Input!$D$45</f>
        <v>0</v>
      </c>
      <c r="N635" s="84">
        <f>(L635*HLOOKUP($B$619,Input!$B$41:$E$45, 5, FALSE))+(M635-HLOOKUP($B$619,Input!$B$41:$E$45, 5, FALSE))</f>
        <v>0</v>
      </c>
    </row>
    <row r="636" spans="1:14" s="1" customFormat="1" x14ac:dyDescent="0.25">
      <c r="A636" s="115">
        <v>16</v>
      </c>
      <c r="B636" s="62" t="s">
        <v>44</v>
      </c>
      <c r="C636" s="61">
        <f>IF($B$618='Contribution Structures'!$H$3,'Contribution Structures'!C19,IF($B$618='Contribution Structures'!$H$4,'Contribution Structures'!C42,IF($B$618='Contribution Structures'!$H$5,'Contribution Structures'!C65,IF($B$618='Contribution Structures'!$H$6,'Contribution Structures'!C88,IF($B$618='Contribution Structures'!$H$7,'Contribution Structures'!C111,IF($B$618='Contribution Structures'!$H$8,'Contribution Structures'!C134,IF($B$618='Contribution Structures'!$H$9,'Contribution Structures'!C157)))))))</f>
        <v>0.34</v>
      </c>
      <c r="D636" s="110">
        <f>Input!$D$42</f>
        <v>0</v>
      </c>
      <c r="E636" s="84">
        <f>(C636*HLOOKUP($B$619,Input!$B$41:$E$45, 2, FALSE))+(D636-HLOOKUP($B$619,Input!$B$41:$E$45, 2, FALSE))</f>
        <v>0</v>
      </c>
      <c r="F636" s="61">
        <f>IF($B$618='Contribution Structures'!$H$3,'Contribution Structures'!D19,IF($B$618='Contribution Structures'!$H$4,'Contribution Structures'!D42,IF($B$618='Contribution Structures'!$H$5,'Contribution Structures'!D65,IF($B$618='Contribution Structures'!$H$6,'Contribution Structures'!D88,IF($B$618='Contribution Structures'!$H$7,'Contribution Structures'!D111,IF($B$618='Contribution Structures'!$H$8,'Contribution Structures'!D134,IF($B$618='Contribution Structures'!$H$9,'Contribution Structures'!D157)))))))</f>
        <v>0.3</v>
      </c>
      <c r="G636" s="110">
        <f>Input!$D$43</f>
        <v>0</v>
      </c>
      <c r="H636" s="84">
        <f>(F636*HLOOKUP($B$619,Input!$B$41:$E$45, 3, FALSE))+(G636-HLOOKUP($B$619,Input!$B$41:$E$45, 3, FALSE))</f>
        <v>0</v>
      </c>
      <c r="I636" s="61">
        <f>IF($B$618='Contribution Structures'!$H$3,'Contribution Structures'!E19,IF($B$618='Contribution Structures'!$H$4,'Contribution Structures'!E42,IF($B$618='Contribution Structures'!$H$5,'Contribution Structures'!E65,IF($B$618='Contribution Structures'!$H$6,'Contribution Structures'!E88,IF($B$618='Contribution Structures'!$H$7,'Contribution Structures'!E111,IF($B$618='Contribution Structures'!$H$8,'Contribution Structures'!E134,IF($B$618='Contribution Structures'!$H$9,'Contribution Structures'!E157)))))))</f>
        <v>0.3</v>
      </c>
      <c r="J636" s="110">
        <f>Input!$D$44</f>
        <v>0</v>
      </c>
      <c r="K636" s="84">
        <f>(I636*HLOOKUP($B$619,Input!$B$41:$E$45, 4, FALSE))+(J636-HLOOKUP($B$619,Input!$B$41:$E$45, 4, FALSE))</f>
        <v>0</v>
      </c>
      <c r="L636" s="61">
        <f>IF($B$618='Contribution Structures'!$H$3,'Contribution Structures'!F19,IF($B$618='Contribution Structures'!$H$4,'Contribution Structures'!F42,IF($B$618='Contribution Structures'!$H$5,'Contribution Structures'!F65,IF($B$618='Contribution Structures'!$H$6,'Contribution Structures'!F88,IF($B$618='Contribution Structures'!$H$7,'Contribution Structures'!F111,IF($B$618='Contribution Structures'!$H$8,'Contribution Structures'!F134,IF($B$618='Contribution Structures'!$H$9,'Contribution Structures'!F157)))))))</f>
        <v>0.28000000000000003</v>
      </c>
      <c r="M636" s="110">
        <f>Input!$D$45</f>
        <v>0</v>
      </c>
      <c r="N636" s="84">
        <f>(L636*HLOOKUP($B$619,Input!$B$41:$E$45, 5, FALSE))+(M636-HLOOKUP($B$619,Input!$B$41:$E$45, 5, FALSE))</f>
        <v>0</v>
      </c>
    </row>
    <row r="637" spans="1:14" s="1" customFormat="1" x14ac:dyDescent="0.25">
      <c r="A637" s="115">
        <v>17</v>
      </c>
      <c r="B637" s="60" t="s">
        <v>45</v>
      </c>
      <c r="C637" s="61">
        <f>IF($B$618='Contribution Structures'!$H$3,'Contribution Structures'!C20,IF($B$618='Contribution Structures'!$H$4,'Contribution Structures'!C43,IF($B$618='Contribution Structures'!$H$5,'Contribution Structures'!C66,IF($B$618='Contribution Structures'!$H$6,'Contribution Structures'!C89,IF($B$618='Contribution Structures'!$H$7,'Contribution Structures'!C112,IF($B$618='Contribution Structures'!$H$8,'Contribution Structures'!C135,IF($B$618='Contribution Structures'!$H$9,'Contribution Structures'!C158)))))))</f>
        <v>0.35</v>
      </c>
      <c r="D637" s="110">
        <f>Input!$D$42</f>
        <v>0</v>
      </c>
      <c r="E637" s="84">
        <f>(C637*HLOOKUP($B$619,Input!$B$41:$E$45, 2, FALSE))+(D637-HLOOKUP($B$619,Input!$B$41:$E$45, 2, FALSE))</f>
        <v>0</v>
      </c>
      <c r="F637" s="61">
        <f>IF($B$618='Contribution Structures'!$H$3,'Contribution Structures'!D20,IF($B$618='Contribution Structures'!$H$4,'Contribution Structures'!D43,IF($B$618='Contribution Structures'!$H$5,'Contribution Structures'!D66,IF($B$618='Contribution Structures'!$H$6,'Contribution Structures'!D89,IF($B$618='Contribution Structures'!$H$7,'Contribution Structures'!D112,IF($B$618='Contribution Structures'!$H$8,'Contribution Structures'!D135,IF($B$618='Contribution Structures'!$H$9,'Contribution Structures'!D158)))))))</f>
        <v>0.3</v>
      </c>
      <c r="G637" s="110">
        <f>Input!$D$43</f>
        <v>0</v>
      </c>
      <c r="H637" s="84">
        <f>(F637*HLOOKUP($B$619,Input!$B$41:$E$45, 3, FALSE))+(G637-HLOOKUP($B$619,Input!$B$41:$E$45, 3, FALSE))</f>
        <v>0</v>
      </c>
      <c r="I637" s="61">
        <f>IF($B$618='Contribution Structures'!$H$3,'Contribution Structures'!E20,IF($B$618='Contribution Structures'!$H$4,'Contribution Structures'!E43,IF($B$618='Contribution Structures'!$H$5,'Contribution Structures'!E66,IF($B$618='Contribution Structures'!$H$6,'Contribution Structures'!E89,IF($B$618='Contribution Structures'!$H$7,'Contribution Structures'!E112,IF($B$618='Contribution Structures'!$H$8,'Contribution Structures'!E135,IF($B$618='Contribution Structures'!$H$9,'Contribution Structures'!E158)))))))</f>
        <v>0.3</v>
      </c>
      <c r="J637" s="110">
        <f>Input!$D$44</f>
        <v>0</v>
      </c>
      <c r="K637" s="84">
        <f>(I637*HLOOKUP($B$619,Input!$B$41:$E$45, 4, FALSE))+(J637-HLOOKUP($B$619,Input!$B$41:$E$45, 4, FALSE))</f>
        <v>0</v>
      </c>
      <c r="L637" s="61">
        <f>IF($B$618='Contribution Structures'!$H$3,'Contribution Structures'!F20,IF($B$618='Contribution Structures'!$H$4,'Contribution Structures'!F43,IF($B$618='Contribution Structures'!$H$5,'Contribution Structures'!F66,IF($B$618='Contribution Structures'!$H$6,'Contribution Structures'!F89,IF($B$618='Contribution Structures'!$H$7,'Contribution Structures'!F112,IF($B$618='Contribution Structures'!$H$8,'Contribution Structures'!F135,IF($B$618='Contribution Structures'!$H$9,'Contribution Structures'!F158)))))))</f>
        <v>0.28999999999999998</v>
      </c>
      <c r="M637" s="110">
        <f>Input!$D$45</f>
        <v>0</v>
      </c>
      <c r="N637" s="84">
        <f>(L637*HLOOKUP($B$619,Input!$B$41:$E$45, 5, FALSE))+(M637-HLOOKUP($B$619,Input!$B$41:$E$45, 5, FALSE))</f>
        <v>0</v>
      </c>
    </row>
    <row r="638" spans="1:14" s="1" customFormat="1" x14ac:dyDescent="0.25">
      <c r="A638" s="115">
        <v>18</v>
      </c>
      <c r="B638" s="60" t="s">
        <v>46</v>
      </c>
      <c r="C638" s="61">
        <f>IF($B$618='Contribution Structures'!$H$3,'Contribution Structures'!C21,IF($B$618='Contribution Structures'!$H$4,'Contribution Structures'!C44,IF($B$618='Contribution Structures'!$H$5,'Contribution Structures'!C67,IF($B$618='Contribution Structures'!$H$6,'Contribution Structures'!C90,IF($B$618='Contribution Structures'!$H$7,'Contribution Structures'!C113,IF($B$618='Contribution Structures'!$H$8,'Contribution Structures'!C136,IF($B$618='Contribution Structures'!$H$9,'Contribution Structures'!C159)))))))</f>
        <v>0.35</v>
      </c>
      <c r="D638" s="110">
        <f>Input!$D$42</f>
        <v>0</v>
      </c>
      <c r="E638" s="84">
        <f>(C638*HLOOKUP($B$619,Input!$B$41:$E$45, 2, FALSE))+(D638-HLOOKUP($B$619,Input!$B$41:$E$45, 2, FALSE))</f>
        <v>0</v>
      </c>
      <c r="F638" s="61">
        <f>IF($B$618='Contribution Structures'!$H$3,'Contribution Structures'!D21,IF($B$618='Contribution Structures'!$H$4,'Contribution Structures'!D44,IF($B$618='Contribution Structures'!$H$5,'Contribution Structures'!D67,IF($B$618='Contribution Structures'!$H$6,'Contribution Structures'!D90,IF($B$618='Contribution Structures'!$H$7,'Contribution Structures'!D113,IF($B$618='Contribution Structures'!$H$8,'Contribution Structures'!D136,IF($B$618='Contribution Structures'!$H$9,'Contribution Structures'!D159)))))))</f>
        <v>0.35</v>
      </c>
      <c r="G638" s="110">
        <f>Input!$D$43</f>
        <v>0</v>
      </c>
      <c r="H638" s="84">
        <f>(F638*HLOOKUP($B$619,Input!$B$41:$E$45, 3, FALSE))+(G638-HLOOKUP($B$619,Input!$B$41:$E$45, 3, FALSE))</f>
        <v>0</v>
      </c>
      <c r="I638" s="61">
        <f>IF($B$618='Contribution Structures'!$H$3,'Contribution Structures'!E21,IF($B$618='Contribution Structures'!$H$4,'Contribution Structures'!E44,IF($B$618='Contribution Structures'!$H$5,'Contribution Structures'!E67,IF($B$618='Contribution Structures'!$H$6,'Contribution Structures'!E90,IF($B$618='Contribution Structures'!$H$7,'Contribution Structures'!E113,IF($B$618='Contribution Structures'!$H$8,'Contribution Structures'!E136,IF($B$618='Contribution Structures'!$H$9,'Contribution Structures'!E159)))))))</f>
        <v>0.35</v>
      </c>
      <c r="J638" s="110">
        <f>Input!$D$44</f>
        <v>0</v>
      </c>
      <c r="K638" s="84">
        <f>(I638*HLOOKUP($B$619,Input!$B$41:$E$45, 4, FALSE))+(J638-HLOOKUP($B$619,Input!$B$41:$E$45, 4, FALSE))</f>
        <v>0</v>
      </c>
      <c r="L638" s="61">
        <f>IF($B$618='Contribution Structures'!$H$3,'Contribution Structures'!F21,IF($B$618='Contribution Structures'!$H$4,'Contribution Structures'!F44,IF($B$618='Contribution Structures'!$H$5,'Contribution Structures'!F67,IF($B$618='Contribution Structures'!$H$6,'Contribution Structures'!F90,IF($B$618='Contribution Structures'!$H$7,'Contribution Structures'!F113,IF($B$618='Contribution Structures'!$H$8,'Contribution Structures'!F136,IF($B$618='Contribution Structures'!$H$9,'Contribution Structures'!F159)))))))</f>
        <v>0.32</v>
      </c>
      <c r="M638" s="110">
        <f>Input!$D$45</f>
        <v>0</v>
      </c>
      <c r="N638" s="84">
        <f>(L638*HLOOKUP($B$619,Input!$B$41:$E$45, 5, FALSE))+(M638-HLOOKUP($B$619,Input!$B$41:$E$45, 5, FALSE))</f>
        <v>0</v>
      </c>
    </row>
    <row r="639" spans="1:14" s="1" customFormat="1" x14ac:dyDescent="0.25">
      <c r="A639" s="115">
        <v>19</v>
      </c>
      <c r="B639" s="60" t="s">
        <v>47</v>
      </c>
      <c r="C639" s="61">
        <f>IF($B$618='Contribution Structures'!$H$3,'Contribution Structures'!C22,IF($B$618='Contribution Structures'!$H$4,'Contribution Structures'!C45,IF($B$618='Contribution Structures'!$H$5,'Contribution Structures'!C68,IF($B$618='Contribution Structures'!$H$6,'Contribution Structures'!C91,IF($B$618='Contribution Structures'!$H$7,'Contribution Structures'!C114,IF($B$618='Contribution Structures'!$H$8,'Contribution Structures'!C137,IF($B$618='Contribution Structures'!$H$9,'Contribution Structures'!C160)))))))</f>
        <v>0.35</v>
      </c>
      <c r="D639" s="110">
        <f>Input!$D$42</f>
        <v>0</v>
      </c>
      <c r="E639" s="84">
        <f>(C639*HLOOKUP($B$619,Input!$B$41:$E$45, 2, FALSE))+(D639-HLOOKUP($B$619,Input!$B$41:$E$45, 2, FALSE))</f>
        <v>0</v>
      </c>
      <c r="F639" s="61">
        <f>IF($B$618='Contribution Structures'!$H$3,'Contribution Structures'!D22,IF($B$618='Contribution Structures'!$H$4,'Contribution Structures'!D45,IF($B$618='Contribution Structures'!$H$5,'Contribution Structures'!D68,IF($B$618='Contribution Structures'!$H$6,'Contribution Structures'!D91,IF($B$618='Contribution Structures'!$H$7,'Contribution Structures'!D114,IF($B$618='Contribution Structures'!$H$8,'Contribution Structures'!D137,IF($B$618='Contribution Structures'!$H$9,'Contribution Structures'!D160)))))))</f>
        <v>0.35</v>
      </c>
      <c r="G639" s="110">
        <f>Input!$D$43</f>
        <v>0</v>
      </c>
      <c r="H639" s="84">
        <f>(F639*HLOOKUP($B$619,Input!$B$41:$E$45, 3, FALSE))+(G639-HLOOKUP($B$619,Input!$B$41:$E$45, 3, FALSE))</f>
        <v>0</v>
      </c>
      <c r="I639" s="61">
        <f>IF($B$618='Contribution Structures'!$H$3,'Contribution Structures'!E22,IF($B$618='Contribution Structures'!$H$4,'Contribution Structures'!E45,IF($B$618='Contribution Structures'!$H$5,'Contribution Structures'!E68,IF($B$618='Contribution Structures'!$H$6,'Contribution Structures'!E91,IF($B$618='Contribution Structures'!$H$7,'Contribution Structures'!E114,IF($B$618='Contribution Structures'!$H$8,'Contribution Structures'!E137,IF($B$618='Contribution Structures'!$H$9,'Contribution Structures'!E160)))))))</f>
        <v>0.35</v>
      </c>
      <c r="J639" s="110">
        <f>Input!$D$44</f>
        <v>0</v>
      </c>
      <c r="K639" s="84">
        <f>(I639*HLOOKUP($B$619,Input!$B$41:$E$45, 4, FALSE))+(J639-HLOOKUP($B$619,Input!$B$41:$E$45, 4, FALSE))</f>
        <v>0</v>
      </c>
      <c r="L639" s="61">
        <f>IF($B$618='Contribution Structures'!$H$3,'Contribution Structures'!F22,IF($B$618='Contribution Structures'!$H$4,'Contribution Structures'!F45,IF($B$618='Contribution Structures'!$H$5,'Contribution Structures'!F68,IF($B$618='Contribution Structures'!$H$6,'Contribution Structures'!F91,IF($B$618='Contribution Structures'!$H$7,'Contribution Structures'!F114,IF($B$618='Contribution Structures'!$H$8,'Contribution Structures'!F137,IF($B$618='Contribution Structures'!$H$9,'Contribution Structures'!F160)))))))</f>
        <v>0.32</v>
      </c>
      <c r="M639" s="110">
        <f>Input!$D$45</f>
        <v>0</v>
      </c>
      <c r="N639" s="84">
        <f>(L639*HLOOKUP($B$619,Input!$B$41:$E$45, 5, FALSE))+(M639-HLOOKUP($B$619,Input!$B$41:$E$45, 5, FALSE))</f>
        <v>0</v>
      </c>
    </row>
    <row r="640" spans="1:14" s="1" customFormat="1" ht="15.75" thickBot="1" x14ac:dyDescent="0.3">
      <c r="A640" s="115">
        <v>20</v>
      </c>
      <c r="B640" s="63" t="s">
        <v>48</v>
      </c>
      <c r="C640" s="64">
        <f>IF($B$618='Contribution Structures'!$H$3,'Contribution Structures'!C23,IF($B$618='Contribution Structures'!$H$4,'Contribution Structures'!C46,IF($B$618='Contribution Structures'!$H$5,'Contribution Structures'!C69,IF($B$618='Contribution Structures'!$H$6,'Contribution Structures'!C92,IF($B$618='Contribution Structures'!$H$7,'Contribution Structures'!C115,IF($B$618='Contribution Structures'!$H$8,'Contribution Structures'!C138,IF($B$618='Contribution Structures'!$H$9,'Contribution Structures'!C161)))))))</f>
        <v>0.35</v>
      </c>
      <c r="D640" s="113">
        <f>Input!$D$42</f>
        <v>0</v>
      </c>
      <c r="E640" s="89">
        <f>(C640*HLOOKUP($B$619,Input!$B$41:$E$45, 2, FALSE))+(D640-HLOOKUP($B$619,Input!$B$41:$E$45, 2, FALSE))</f>
        <v>0</v>
      </c>
      <c r="F640" s="64">
        <f>IF($B$618='Contribution Structures'!$H$3,'Contribution Structures'!D23,IF($B$618='Contribution Structures'!$H$4,'Contribution Structures'!D46,IF($B$618='Contribution Structures'!$H$5,'Contribution Structures'!D69,IF($B$618='Contribution Structures'!$H$6,'Contribution Structures'!D92,IF($B$618='Contribution Structures'!$H$7,'Contribution Structures'!D115,IF($B$618='Contribution Structures'!$H$8,'Contribution Structures'!D138,IF($B$618='Contribution Structures'!$H$9,'Contribution Structures'!D161)))))))</f>
        <v>0.35</v>
      </c>
      <c r="G640" s="113">
        <f>Input!$D$43</f>
        <v>0</v>
      </c>
      <c r="H640" s="89">
        <f>(F640*HLOOKUP($B$619,Input!$B$41:$E$45, 3, FALSE))+(G640-HLOOKUP($B$619,Input!$B$41:$E$45, 3, FALSE))</f>
        <v>0</v>
      </c>
      <c r="I640" s="64">
        <f>IF($B$618='Contribution Structures'!$H$3,'Contribution Structures'!E23,IF($B$618='Contribution Structures'!$H$4,'Contribution Structures'!E46,IF($B$618='Contribution Structures'!$H$5,'Contribution Structures'!E69,IF($B$618='Contribution Structures'!$H$6,'Contribution Structures'!E92,IF($B$618='Contribution Structures'!$H$7,'Contribution Structures'!E115,IF($B$618='Contribution Structures'!$H$8,'Contribution Structures'!E138,IF($B$618='Contribution Structures'!$H$9,'Contribution Structures'!E161)))))))</f>
        <v>0.35</v>
      </c>
      <c r="J640" s="113">
        <f>Input!$D$44</f>
        <v>0</v>
      </c>
      <c r="K640" s="89">
        <f>(I640*HLOOKUP($B$619,Input!$B$41:$E$45, 4, FALSE))+(J640-HLOOKUP($B$619,Input!$B$41:$E$45, 4, FALSE))</f>
        <v>0</v>
      </c>
      <c r="L640" s="64">
        <f>IF($B$618='Contribution Structures'!$H$3,'Contribution Structures'!F23,IF($B$618='Contribution Structures'!$H$4,'Contribution Structures'!F46,IF($B$618='Contribution Structures'!$H$5,'Contribution Structures'!F69,IF($B$618='Contribution Structures'!$H$6,'Contribution Structures'!F92,IF($B$618='Contribution Structures'!$H$7,'Contribution Structures'!F115,IF($B$618='Contribution Structures'!$H$8,'Contribution Structures'!F138,IF($B$618='Contribution Structures'!$H$9,'Contribution Structures'!F161)))))))</f>
        <v>0.35</v>
      </c>
      <c r="M640" s="113">
        <f>Input!$D$45</f>
        <v>0</v>
      </c>
      <c r="N640" s="89">
        <f>(L640*HLOOKUP($B$619,Input!$B$41:$E$45, 5, FALSE))+(M640-HLOOKUP($B$619,Input!$B$41:$E$45, 5, FALSE))</f>
        <v>0</v>
      </c>
    </row>
    <row r="641" spans="1:14" s="1" customFormat="1" ht="15.75" thickBot="1" x14ac:dyDescent="0.3">
      <c r="A641" s="114"/>
    </row>
    <row r="642" spans="1:14" s="1" customFormat="1" ht="22.5" customHeight="1" thickBot="1" x14ac:dyDescent="0.3">
      <c r="A642" s="125" t="s">
        <v>4</v>
      </c>
      <c r="B642" s="101" t="str">
        <f>Input!E41</f>
        <v>Vision 4</v>
      </c>
    </row>
    <row r="643" spans="1:14" s="1" customFormat="1" ht="26.1" customHeight="1" thickBot="1" x14ac:dyDescent="0.3">
      <c r="A643" s="126" t="s">
        <v>80</v>
      </c>
      <c r="B643" s="116" t="s">
        <v>77</v>
      </c>
    </row>
    <row r="644" spans="1:14" s="1" customFormat="1" ht="29.45" customHeight="1" thickBot="1" x14ac:dyDescent="0.3">
      <c r="A644" s="127" t="s">
        <v>82</v>
      </c>
      <c r="B644" s="117" t="s">
        <v>76</v>
      </c>
      <c r="C644" s="146" t="s">
        <v>12</v>
      </c>
      <c r="D644" s="147"/>
      <c r="E644" s="148"/>
      <c r="F644" s="146" t="s">
        <v>13</v>
      </c>
      <c r="G644" s="147"/>
      <c r="H644" s="148"/>
      <c r="I644" s="146" t="s">
        <v>14</v>
      </c>
      <c r="J644" s="147"/>
      <c r="K644" s="148"/>
      <c r="L644" s="146" t="s">
        <v>15</v>
      </c>
      <c r="M644" s="147"/>
      <c r="N644" s="148"/>
    </row>
    <row r="645" spans="1:14" s="1" customFormat="1" ht="26.25" thickBot="1" x14ac:dyDescent="0.3">
      <c r="A645" s="115" t="s">
        <v>16</v>
      </c>
      <c r="B645" s="55" t="s">
        <v>17</v>
      </c>
      <c r="C645" s="56" t="s">
        <v>18</v>
      </c>
      <c r="D645" s="72" t="s">
        <v>19</v>
      </c>
      <c r="E645" s="73" t="s">
        <v>20</v>
      </c>
      <c r="F645" s="56" t="s">
        <v>18</v>
      </c>
      <c r="G645" s="72" t="s">
        <v>19</v>
      </c>
      <c r="H645" s="73" t="s">
        <v>20</v>
      </c>
      <c r="I645" s="56" t="s">
        <v>18</v>
      </c>
      <c r="J645" s="72" t="s">
        <v>19</v>
      </c>
      <c r="K645" s="73" t="s">
        <v>20</v>
      </c>
      <c r="L645" s="56" t="s">
        <v>18</v>
      </c>
      <c r="M645" s="74" t="s">
        <v>19</v>
      </c>
      <c r="N645" s="75" t="s">
        <v>20</v>
      </c>
    </row>
    <row r="646" spans="1:14" s="1" customFormat="1" ht="13.5" customHeight="1" x14ac:dyDescent="0.25">
      <c r="A646" s="115">
        <v>1</v>
      </c>
      <c r="B646" s="91" t="s">
        <v>29</v>
      </c>
      <c r="C646" s="92">
        <f>IF($B$643='Contribution Structures'!$H$3,'Contribution Structures'!C4,IF($B$643='Contribution Structures'!$H$4,'Contribution Structures'!C27,IF($B$643='Contribution Structures'!$H$5,'Contribution Structures'!C50,IF($B$643='Contribution Structures'!$H$6,'Contribution Structures'!C73,IF($B$643='Contribution Structures'!$H$7,'Contribution Structures'!C96,IF($B$643='Contribution Structures'!$H$8,'Contribution Structures'!C119,IF($B$643='Contribution Structures'!$H$9,'Contribution Structures'!C142)))))))</f>
        <v>4.4999999999999998E-2</v>
      </c>
      <c r="D646" s="78">
        <f>Input!$E$42</f>
        <v>0</v>
      </c>
      <c r="E646" s="79">
        <f>(C646*HLOOKUP($B$644,Input!$B$41:$E$45, 2, FALSE))+(D646-HLOOKUP($B$644,Input!$B$41:$E$45, 2, FALSE))</f>
        <v>0</v>
      </c>
      <c r="F646" s="92">
        <f>IF($B$643='Contribution Structures'!$H$3,'Contribution Structures'!D4,IF($B$643='Contribution Structures'!$H$4,'Contribution Structures'!D27,IF($B$643='Contribution Structures'!$H$5,'Contribution Structures'!D50,IF($B$643='Contribution Structures'!$H$6,'Contribution Structures'!D73,IF($B$643='Contribution Structures'!$H$7,'Contribution Structures'!D96,IF($B$643='Contribution Structures'!$H$8,'Contribution Structures'!D119,IF($B$643='Contribution Structures'!$H$9,'Contribution Structures'!D142)))))))</f>
        <v>3.5000000000000003E-2</v>
      </c>
      <c r="G646" s="78">
        <f>Input!$E$43</f>
        <v>0</v>
      </c>
      <c r="H646" s="79">
        <f>(F646*HLOOKUP($B$644,Input!$B$41:$E$45, 3, FALSE))+(G646-HLOOKUP($B$644,Input!$B$41:$E$45, 3, FALSE))</f>
        <v>0</v>
      </c>
      <c r="I646" s="92">
        <f>IF($B$643='Contribution Structures'!$H$3,'Contribution Structures'!E4,IF($B$643='Contribution Structures'!$H$4,'Contribution Structures'!E27,IF($B$643='Contribution Structures'!$H$5,'Contribution Structures'!E50,IF($B$643='Contribution Structures'!$H$6,'Contribution Structures'!E73,IF($B$643='Contribution Structures'!$H$7,'Contribution Structures'!E96,IF($B$643='Contribution Structures'!$H$8,'Contribution Structures'!E119,IF($B$643='Contribution Structures'!$H$9,'Contribution Structures'!E142)))))))</f>
        <v>3.5000000000000003E-2</v>
      </c>
      <c r="J646" s="78">
        <f>Input!$E$44</f>
        <v>0</v>
      </c>
      <c r="K646" s="79">
        <f>(I646*HLOOKUP($B$644,Input!$B$41:$E$45, 4, FALSE))+(J646-HLOOKUP($B$644,Input!$B$41:$E$45, 4, FALSE))</f>
        <v>0</v>
      </c>
      <c r="L646" s="92">
        <f>IF($B$643='Contribution Structures'!$H$3,'Contribution Structures'!F4,IF($B$643='Contribution Structures'!$H$4,'Contribution Structures'!F27,IF($B$643='Contribution Structures'!$H$5,'Contribution Structures'!F50,IF($B$643='Contribution Structures'!$H$6,'Contribution Structures'!F73,IF($B$643='Contribution Structures'!$H$7,'Contribution Structures'!F96,IF($B$643='Contribution Structures'!$H$8,'Contribution Structures'!F119,IF($B$643='Contribution Structures'!$H$9,'Contribution Structures'!F142)))))))</f>
        <v>0.03</v>
      </c>
      <c r="M646" s="78">
        <f>Input!$E$45</f>
        <v>0</v>
      </c>
      <c r="N646" s="79">
        <f>(L646*HLOOKUP($B$644,Input!$B$41:$E$45, 5, FALSE))+(M646-HLOOKUP($B$644,Input!$B$41:$E$45, 5, FALSE))</f>
        <v>0</v>
      </c>
    </row>
    <row r="647" spans="1:14" s="1" customFormat="1" ht="13.5" customHeight="1" x14ac:dyDescent="0.25">
      <c r="A647" s="115">
        <v>2</v>
      </c>
      <c r="B647" s="60" t="s">
        <v>30</v>
      </c>
      <c r="C647" s="61">
        <f>IF($B$643='Contribution Structures'!$H$3,'Contribution Structures'!C5,IF($B$643='Contribution Structures'!$H$4,'Contribution Structures'!C28,IF($B$643='Contribution Structures'!$H$5,'Contribution Structures'!C51,IF($B$643='Contribution Structures'!$H$6,'Contribution Structures'!C74,IF($B$643='Contribution Structures'!$H$7,'Contribution Structures'!C97,IF($B$643='Contribution Structures'!$H$8,'Contribution Structures'!C120,IF($B$643='Contribution Structures'!$H$9,'Contribution Structures'!C143)))))))</f>
        <v>5.5E-2</v>
      </c>
      <c r="D647" s="110">
        <f>Input!$E$42</f>
        <v>0</v>
      </c>
      <c r="E647" s="84">
        <f>(C647*HLOOKUP($B$644,Input!$B$41:$E$45, 2, FALSE))+(D647-HLOOKUP($B$644,Input!$B$41:$E$45, 2, FALSE))</f>
        <v>0</v>
      </c>
      <c r="F647" s="61">
        <f>IF($B$643='Contribution Structures'!$H$3,'Contribution Structures'!D5,IF($B$643='Contribution Structures'!$H$4,'Contribution Structures'!D28,IF($B$643='Contribution Structures'!$H$5,'Contribution Structures'!D51,IF($B$643='Contribution Structures'!$H$6,'Contribution Structures'!D74,IF($B$643='Contribution Structures'!$H$7,'Contribution Structures'!D97,IF($B$643='Contribution Structures'!$H$8,'Contribution Structures'!D120,IF($B$643='Contribution Structures'!$H$9,'Contribution Structures'!D143)))))))</f>
        <v>3.5000000000000003E-2</v>
      </c>
      <c r="G647" s="110">
        <f>Input!$E$43</f>
        <v>0</v>
      </c>
      <c r="H647" s="84">
        <f>(F647*HLOOKUP($B$644,Input!$B$41:$E$45, 3, FALSE))+(G647-HLOOKUP($B$644,Input!$B$41:$E$45, 3, FALSE))</f>
        <v>0</v>
      </c>
      <c r="I647" s="61">
        <f>IF($B$643='Contribution Structures'!$H$3,'Contribution Structures'!E5,IF($B$643='Contribution Structures'!$H$4,'Contribution Structures'!E28,IF($B$643='Contribution Structures'!$H$5,'Contribution Structures'!E51,IF($B$643='Contribution Structures'!$H$6,'Contribution Structures'!E74,IF($B$643='Contribution Structures'!$H$7,'Contribution Structures'!E97,IF($B$643='Contribution Structures'!$H$8,'Contribution Structures'!E120,IF($B$643='Contribution Structures'!$H$9,'Contribution Structures'!E143)))))))</f>
        <v>3.5000000000000003E-2</v>
      </c>
      <c r="J647" s="110">
        <f>Input!$E$44</f>
        <v>0</v>
      </c>
      <c r="K647" s="84">
        <f>(I647*HLOOKUP($B$644,Input!$B$41:$E$45, 4, FALSE))+(J647-HLOOKUP($B$644,Input!$B$41:$E$45, 4, FALSE))</f>
        <v>0</v>
      </c>
      <c r="L647" s="61">
        <f>IF($B$643='Contribution Structures'!$H$3,'Contribution Structures'!F5,IF($B$643='Contribution Structures'!$H$4,'Contribution Structures'!F28,IF($B$643='Contribution Structures'!$H$5,'Contribution Structures'!F51,IF($B$643='Contribution Structures'!$H$6,'Contribution Structures'!F74,IF($B$643='Contribution Structures'!$H$7,'Contribution Structures'!F97,IF($B$643='Contribution Structures'!$H$8,'Contribution Structures'!F120,IF($B$643='Contribution Structures'!$H$9,'Contribution Structures'!F143)))))))</f>
        <v>0.03</v>
      </c>
      <c r="M647" s="110">
        <f>Input!$E$45</f>
        <v>0</v>
      </c>
      <c r="N647" s="84">
        <f>(L647*HLOOKUP($B$644,Input!$B$41:$E$45, 5, FALSE))+(M647-HLOOKUP($B$644,Input!$B$41:$E$45, 5, FALSE))</f>
        <v>0</v>
      </c>
    </row>
    <row r="648" spans="1:14" s="1" customFormat="1" ht="13.5" customHeight="1" x14ac:dyDescent="0.25">
      <c r="A648" s="115">
        <v>3</v>
      </c>
      <c r="B648" s="60" t="s">
        <v>31</v>
      </c>
      <c r="C648" s="61">
        <f>IF($B$643='Contribution Structures'!$H$3,'Contribution Structures'!C6,IF($B$643='Contribution Structures'!$H$4,'Contribution Structures'!C29,IF($B$643='Contribution Structures'!$H$5,'Contribution Structures'!C52,IF($B$643='Contribution Structures'!$H$6,'Contribution Structures'!C75,IF($B$643='Contribution Structures'!$H$7,'Contribution Structures'!C98,IF($B$643='Contribution Structures'!$H$8,'Contribution Structures'!C121,IF($B$643='Contribution Structures'!$H$9,'Contribution Structures'!C144)))))))</f>
        <v>7.4999999999999997E-2</v>
      </c>
      <c r="D648" s="110">
        <f>Input!$E$42</f>
        <v>0</v>
      </c>
      <c r="E648" s="84">
        <f>(C648*HLOOKUP($B$644,Input!$B$41:$E$45, 2, FALSE))+(D648-HLOOKUP($B$644,Input!$B$41:$E$45, 2, FALSE))</f>
        <v>0</v>
      </c>
      <c r="F648" s="61">
        <f>IF($B$643='Contribution Structures'!$H$3,'Contribution Structures'!D6,IF($B$643='Contribution Structures'!$H$4,'Contribution Structures'!D29,IF($B$643='Contribution Structures'!$H$5,'Contribution Structures'!D52,IF($B$643='Contribution Structures'!$H$6,'Contribution Structures'!D75,IF($B$643='Contribution Structures'!$H$7,'Contribution Structures'!D98,IF($B$643='Contribution Structures'!$H$8,'Contribution Structures'!D121,IF($B$643='Contribution Structures'!$H$9,'Contribution Structures'!D144)))))))</f>
        <v>4.4999999999999998E-2</v>
      </c>
      <c r="G648" s="110">
        <f>Input!$E$43</f>
        <v>0</v>
      </c>
      <c r="H648" s="84">
        <f>(F648*HLOOKUP($B$644,Input!$B$41:$E$45, 3, FALSE))+(G648-HLOOKUP($B$644,Input!$B$41:$E$45, 3, FALSE))</f>
        <v>0</v>
      </c>
      <c r="I648" s="61">
        <f>IF($B$643='Contribution Structures'!$H$3,'Contribution Structures'!E6,IF($B$643='Contribution Structures'!$H$4,'Contribution Structures'!E29,IF($B$643='Contribution Structures'!$H$5,'Contribution Structures'!E52,IF($B$643='Contribution Structures'!$H$6,'Contribution Structures'!E75,IF($B$643='Contribution Structures'!$H$7,'Contribution Structures'!E98,IF($B$643='Contribution Structures'!$H$8,'Contribution Structures'!E121,IF($B$643='Contribution Structures'!$H$9,'Contribution Structures'!E144)))))))</f>
        <v>4.4999999999999998E-2</v>
      </c>
      <c r="J648" s="110">
        <f>Input!$E$44</f>
        <v>0</v>
      </c>
      <c r="K648" s="84">
        <f>(I648*HLOOKUP($B$644,Input!$B$41:$E$45, 4, FALSE))+(J648-HLOOKUP($B$644,Input!$B$41:$E$45, 4, FALSE))</f>
        <v>0</v>
      </c>
      <c r="L648" s="61">
        <f>IF($B$643='Contribution Structures'!$H$3,'Contribution Structures'!F6,IF($B$643='Contribution Structures'!$H$4,'Contribution Structures'!F29,IF($B$643='Contribution Structures'!$H$5,'Contribution Structures'!F52,IF($B$643='Contribution Structures'!$H$6,'Contribution Structures'!F75,IF($B$643='Contribution Structures'!$H$7,'Contribution Structures'!F98,IF($B$643='Contribution Structures'!$H$8,'Contribution Structures'!F121,IF($B$643='Contribution Structures'!$H$9,'Contribution Structures'!F144)))))))</f>
        <v>0.04</v>
      </c>
      <c r="M648" s="110">
        <f>Input!$E$45</f>
        <v>0</v>
      </c>
      <c r="N648" s="84">
        <f>(L648*HLOOKUP($B$644,Input!$B$41:$E$45, 5, FALSE))+(M648-HLOOKUP($B$644,Input!$B$41:$E$45, 5, FALSE))</f>
        <v>0</v>
      </c>
    </row>
    <row r="649" spans="1:14" s="1" customFormat="1" x14ac:dyDescent="0.25">
      <c r="A649" s="115">
        <v>4</v>
      </c>
      <c r="B649" s="60" t="s">
        <v>32</v>
      </c>
      <c r="C649" s="61">
        <f>IF($B$643='Contribution Structures'!$H$3,'Contribution Structures'!C7,IF($B$643='Contribution Structures'!$H$4,'Contribution Structures'!C30,IF($B$643='Contribution Structures'!$H$5,'Contribution Structures'!C53,IF($B$643='Contribution Structures'!$H$6,'Contribution Structures'!C76,IF($B$643='Contribution Structures'!$H$7,'Contribution Structures'!C99,IF($B$643='Contribution Structures'!$H$8,'Contribution Structures'!C122,IF($B$643='Contribution Structures'!$H$9,'Contribution Structures'!C145)))))))</f>
        <v>0.1</v>
      </c>
      <c r="D649" s="110">
        <f>Input!$E$42</f>
        <v>0</v>
      </c>
      <c r="E649" s="84">
        <f>(C649*HLOOKUP($B$644,Input!$B$41:$E$45, 2, FALSE))+(D649-HLOOKUP($B$644,Input!$B$41:$E$45, 2, FALSE))</f>
        <v>0</v>
      </c>
      <c r="F649" s="61">
        <f>IF($B$643='Contribution Structures'!$H$3,'Contribution Structures'!D7,IF($B$643='Contribution Structures'!$H$4,'Contribution Structures'!D30,IF($B$643='Contribution Structures'!$H$5,'Contribution Structures'!D53,IF($B$643='Contribution Structures'!$H$6,'Contribution Structures'!D76,IF($B$643='Contribution Structures'!$H$7,'Contribution Structures'!D99,IF($B$643='Contribution Structures'!$H$8,'Contribution Structures'!D122,IF($B$643='Contribution Structures'!$H$9,'Contribution Structures'!D145)))))))</f>
        <v>0.06</v>
      </c>
      <c r="G649" s="110">
        <f>Input!$E$43</f>
        <v>0</v>
      </c>
      <c r="H649" s="84">
        <f>(F649*HLOOKUP($B$644,Input!$B$41:$E$45, 3, FALSE))+(G649-HLOOKUP($B$644,Input!$B$41:$E$45, 3, FALSE))</f>
        <v>0</v>
      </c>
      <c r="I649" s="61">
        <f>IF($B$643='Contribution Structures'!$H$3,'Contribution Structures'!E7,IF($B$643='Contribution Structures'!$H$4,'Contribution Structures'!E30,IF($B$643='Contribution Structures'!$H$5,'Contribution Structures'!E53,IF($B$643='Contribution Structures'!$H$6,'Contribution Structures'!E76,IF($B$643='Contribution Structures'!$H$7,'Contribution Structures'!E99,IF($B$643='Contribution Structures'!$H$8,'Contribution Structures'!E122,IF($B$643='Contribution Structures'!$H$9,'Contribution Structures'!E145)))))))</f>
        <v>0.06</v>
      </c>
      <c r="J649" s="110">
        <f>Input!$E$44</f>
        <v>0</v>
      </c>
      <c r="K649" s="84">
        <f>(I649*HLOOKUP($B$644,Input!$B$41:$E$45, 4, FALSE))+(J649-HLOOKUP($B$644,Input!$B$41:$E$45, 4, FALSE))</f>
        <v>0</v>
      </c>
      <c r="L649" s="61">
        <f>IF($B$643='Contribution Structures'!$H$3,'Contribution Structures'!F7,IF($B$643='Contribution Structures'!$H$4,'Contribution Structures'!F30,IF($B$643='Contribution Structures'!$H$5,'Contribution Structures'!F53,IF($B$643='Contribution Structures'!$H$6,'Contribution Structures'!F76,IF($B$643='Contribution Structures'!$H$7,'Contribution Structures'!F99,IF($B$643='Contribution Structures'!$H$8,'Contribution Structures'!F122,IF($B$643='Contribution Structures'!$H$9,'Contribution Structures'!F145)))))))</f>
        <v>0.05</v>
      </c>
      <c r="M649" s="110">
        <f>Input!$E$45</f>
        <v>0</v>
      </c>
      <c r="N649" s="84">
        <f>(L649*HLOOKUP($B$644,Input!$B$41:$E$45, 5, FALSE))+(M649-HLOOKUP($B$644,Input!$B$41:$E$45, 5, FALSE))</f>
        <v>0</v>
      </c>
    </row>
    <row r="650" spans="1:14" s="1" customFormat="1" ht="13.5" customHeight="1" x14ac:dyDescent="0.25">
      <c r="A650" s="115">
        <v>5</v>
      </c>
      <c r="B650" s="60" t="s">
        <v>33</v>
      </c>
      <c r="C650" s="61">
        <f>IF($B$643='Contribution Structures'!$H$3,'Contribution Structures'!C8,IF($B$643='Contribution Structures'!$H$4,'Contribution Structures'!C31,IF($B$643='Contribution Structures'!$H$5,'Contribution Structures'!C54,IF($B$643='Contribution Structures'!$H$6,'Contribution Structures'!C77,IF($B$643='Contribution Structures'!$H$7,'Contribution Structures'!C100,IF($B$643='Contribution Structures'!$H$8,'Contribution Structures'!C123,IF($B$643='Contribution Structures'!$H$9,'Contribution Structures'!C146)))))))</f>
        <v>0.11</v>
      </c>
      <c r="D650" s="110">
        <f>Input!$E$42</f>
        <v>0</v>
      </c>
      <c r="E650" s="84">
        <f>(C650*HLOOKUP($B$644,Input!$B$41:$E$45, 2, FALSE))+(D650-HLOOKUP($B$644,Input!$B$41:$E$45, 2, FALSE))</f>
        <v>0</v>
      </c>
      <c r="F650" s="61">
        <f>IF($B$643='Contribution Structures'!$H$3,'Contribution Structures'!D8,IF($B$643='Contribution Structures'!$H$4,'Contribution Structures'!D31,IF($B$643='Contribution Structures'!$H$5,'Contribution Structures'!D54,IF($B$643='Contribution Structures'!$H$6,'Contribution Structures'!D77,IF($B$643='Contribution Structures'!$H$7,'Contribution Structures'!D100,IF($B$643='Contribution Structures'!$H$8,'Contribution Structures'!D123,IF($B$643='Contribution Structures'!$H$9,'Contribution Structures'!D146)))))))</f>
        <v>7.0000000000000007E-2</v>
      </c>
      <c r="G650" s="110">
        <f>Input!$E$43</f>
        <v>0</v>
      </c>
      <c r="H650" s="84">
        <f>(F650*HLOOKUP($B$644,Input!$B$41:$E$45, 3, FALSE))+(G650-HLOOKUP($B$644,Input!$B$41:$E$45, 3, FALSE))</f>
        <v>0</v>
      </c>
      <c r="I650" s="61">
        <f>IF($B$643='Contribution Structures'!$H$3,'Contribution Structures'!E8,IF($B$643='Contribution Structures'!$H$4,'Contribution Structures'!E31,IF($B$643='Contribution Structures'!$H$5,'Contribution Structures'!E54,IF($B$643='Contribution Structures'!$H$6,'Contribution Structures'!E77,IF($B$643='Contribution Structures'!$H$7,'Contribution Structures'!E100,IF($B$643='Contribution Structures'!$H$8,'Contribution Structures'!E123,IF($B$643='Contribution Structures'!$H$9,'Contribution Structures'!E146)))))))</f>
        <v>7.0000000000000007E-2</v>
      </c>
      <c r="J650" s="110">
        <f>Input!$E$44</f>
        <v>0</v>
      </c>
      <c r="K650" s="84">
        <f>(I650*HLOOKUP($B$644,Input!$B$41:$E$45, 4, FALSE))+(J650-HLOOKUP($B$644,Input!$B$41:$E$45, 4, FALSE))</f>
        <v>0</v>
      </c>
      <c r="L650" s="61">
        <f>IF($B$643='Contribution Structures'!$H$3,'Contribution Structures'!F8,IF($B$643='Contribution Structures'!$H$4,'Contribution Structures'!F31,IF($B$643='Contribution Structures'!$H$5,'Contribution Structures'!F54,IF($B$643='Contribution Structures'!$H$6,'Contribution Structures'!F77,IF($B$643='Contribution Structures'!$H$7,'Contribution Structures'!F100,IF($B$643='Contribution Structures'!$H$8,'Contribution Structures'!F123,IF($B$643='Contribution Structures'!$H$9,'Contribution Structures'!F146)))))))</f>
        <v>0.06</v>
      </c>
      <c r="M650" s="110">
        <f>Input!$E$45</f>
        <v>0</v>
      </c>
      <c r="N650" s="84">
        <f>(L650*HLOOKUP($B$644,Input!$B$41:$E$45, 5, FALSE))+(M650-HLOOKUP($B$644,Input!$B$41:$E$45, 5, FALSE))</f>
        <v>0</v>
      </c>
    </row>
    <row r="651" spans="1:14" s="1" customFormat="1" ht="13.5" customHeight="1" x14ac:dyDescent="0.25">
      <c r="A651" s="115">
        <v>6</v>
      </c>
      <c r="B651" s="60" t="s">
        <v>34</v>
      </c>
      <c r="C651" s="61">
        <f>IF($B$643='Contribution Structures'!$H$3,'Contribution Structures'!C9,IF($B$643='Contribution Structures'!$H$4,'Contribution Structures'!C32,IF($B$643='Contribution Structures'!$H$5,'Contribution Structures'!C55,IF($B$643='Contribution Structures'!$H$6,'Contribution Structures'!C78,IF($B$643='Contribution Structures'!$H$7,'Contribution Structures'!C101,IF($B$643='Contribution Structures'!$H$8,'Contribution Structures'!C124,IF($B$643='Contribution Structures'!$H$9,'Contribution Structures'!C147)))))))</f>
        <v>0.12</v>
      </c>
      <c r="D651" s="110">
        <f>Input!$E$42</f>
        <v>0</v>
      </c>
      <c r="E651" s="84">
        <f>(C651*HLOOKUP($B$644,Input!$B$41:$E$45, 2, FALSE))+(D651-HLOOKUP($B$644,Input!$B$41:$E$45, 2, FALSE))</f>
        <v>0</v>
      </c>
      <c r="F651" s="61">
        <f>IF($B$643='Contribution Structures'!$H$3,'Contribution Structures'!D9,IF($B$643='Contribution Structures'!$H$4,'Contribution Structures'!D32,IF($B$643='Contribution Structures'!$H$5,'Contribution Structures'!D55,IF($B$643='Contribution Structures'!$H$6,'Contribution Structures'!D78,IF($B$643='Contribution Structures'!$H$7,'Contribution Structures'!D101,IF($B$643='Contribution Structures'!$H$8,'Contribution Structures'!D124,IF($B$643='Contribution Structures'!$H$9,'Contribution Structures'!D147)))))))</f>
        <v>0.08</v>
      </c>
      <c r="G651" s="110">
        <f>Input!$E$43</f>
        <v>0</v>
      </c>
      <c r="H651" s="84">
        <f>(F651*HLOOKUP($B$644,Input!$B$41:$E$45, 3, FALSE))+(G651-HLOOKUP($B$644,Input!$B$41:$E$45, 3, FALSE))</f>
        <v>0</v>
      </c>
      <c r="I651" s="61">
        <f>IF($B$643='Contribution Structures'!$H$3,'Contribution Structures'!E9,IF($B$643='Contribution Structures'!$H$4,'Contribution Structures'!E32,IF($B$643='Contribution Structures'!$H$5,'Contribution Structures'!E55,IF($B$643='Contribution Structures'!$H$6,'Contribution Structures'!E78,IF($B$643='Contribution Structures'!$H$7,'Contribution Structures'!E101,IF($B$643='Contribution Structures'!$H$8,'Contribution Structures'!E124,IF($B$643='Contribution Structures'!$H$9,'Contribution Structures'!E147)))))))</f>
        <v>0.08</v>
      </c>
      <c r="J651" s="110">
        <f>Input!$E$44</f>
        <v>0</v>
      </c>
      <c r="K651" s="84">
        <f>(I651*HLOOKUP($B$644,Input!$B$41:$E$45, 4, FALSE))+(J651-HLOOKUP($B$644,Input!$B$41:$E$45, 4, FALSE))</f>
        <v>0</v>
      </c>
      <c r="L651" s="61">
        <f>IF($B$643='Contribution Structures'!$H$3,'Contribution Structures'!F9,IF($B$643='Contribution Structures'!$H$4,'Contribution Structures'!F32,IF($B$643='Contribution Structures'!$H$5,'Contribution Structures'!F55,IF($B$643='Contribution Structures'!$H$6,'Contribution Structures'!F78,IF($B$643='Contribution Structures'!$H$7,'Contribution Structures'!F101,IF($B$643='Contribution Structures'!$H$8,'Contribution Structures'!F124,IF($B$643='Contribution Structures'!$H$9,'Contribution Structures'!F147)))))))</f>
        <v>7.0000000000000007E-2</v>
      </c>
      <c r="M651" s="110">
        <f>Input!$E$45</f>
        <v>0</v>
      </c>
      <c r="N651" s="84">
        <f>(L651*HLOOKUP($B$644,Input!$B$41:$E$45, 5, FALSE))+(M651-HLOOKUP($B$644,Input!$B$41:$E$45, 5, FALSE))</f>
        <v>0</v>
      </c>
    </row>
    <row r="652" spans="1:14" s="1" customFormat="1" ht="13.5" customHeight="1" x14ac:dyDescent="0.25">
      <c r="A652" s="115">
        <v>7</v>
      </c>
      <c r="B652" s="60" t="s">
        <v>35</v>
      </c>
      <c r="C652" s="61">
        <f>IF($B$643='Contribution Structures'!$H$3,'Contribution Structures'!C10,IF($B$643='Contribution Structures'!$H$4,'Contribution Structures'!C33,IF($B$643='Contribution Structures'!$H$5,'Contribution Structures'!C56,IF($B$643='Contribution Structures'!$H$6,'Contribution Structures'!C79,IF($B$643='Contribution Structures'!$H$7,'Contribution Structures'!C102,IF($B$643='Contribution Structures'!$H$8,'Contribution Structures'!C125,IF($B$643='Contribution Structures'!$H$9,'Contribution Structures'!C148)))))))</f>
        <v>0.14000000000000001</v>
      </c>
      <c r="D652" s="110">
        <f>Input!$E$42</f>
        <v>0</v>
      </c>
      <c r="E652" s="84">
        <f>(C652*HLOOKUP($B$644,Input!$B$41:$E$45, 2, FALSE))+(D652-HLOOKUP($B$644,Input!$B$41:$E$45, 2, FALSE))</f>
        <v>0</v>
      </c>
      <c r="F652" s="61">
        <f>IF($B$643='Contribution Structures'!$H$3,'Contribution Structures'!D10,IF($B$643='Contribution Structures'!$H$4,'Contribution Structures'!D33,IF($B$643='Contribution Structures'!$H$5,'Contribution Structures'!D56,IF($B$643='Contribution Structures'!$H$6,'Contribution Structures'!D79,IF($B$643='Contribution Structures'!$H$7,'Contribution Structures'!D102,IF($B$643='Contribution Structures'!$H$8,'Contribution Structures'!D125,IF($B$643='Contribution Structures'!$H$9,'Contribution Structures'!D148)))))))</f>
        <v>0.1</v>
      </c>
      <c r="G652" s="110">
        <f>Input!$E$43</f>
        <v>0</v>
      </c>
      <c r="H652" s="84">
        <f>(F652*HLOOKUP($B$644,Input!$B$41:$E$45, 3, FALSE))+(G652-HLOOKUP($B$644,Input!$B$41:$E$45, 3, FALSE))</f>
        <v>0</v>
      </c>
      <c r="I652" s="61">
        <f>IF($B$643='Contribution Structures'!$H$3,'Contribution Structures'!E10,IF($B$643='Contribution Structures'!$H$4,'Contribution Structures'!E33,IF($B$643='Contribution Structures'!$H$5,'Contribution Structures'!E56,IF($B$643='Contribution Structures'!$H$6,'Contribution Structures'!E79,IF($B$643='Contribution Structures'!$H$7,'Contribution Structures'!E102,IF($B$643='Contribution Structures'!$H$8,'Contribution Structures'!E125,IF($B$643='Contribution Structures'!$H$9,'Contribution Structures'!E148)))))))</f>
        <v>0.1</v>
      </c>
      <c r="J652" s="110">
        <f>Input!$E$44</f>
        <v>0</v>
      </c>
      <c r="K652" s="84">
        <f>(I652*HLOOKUP($B$644,Input!$B$41:$E$45, 4, FALSE))+(J652-HLOOKUP($B$644,Input!$B$41:$E$45, 4, FALSE))</f>
        <v>0</v>
      </c>
      <c r="L652" s="61">
        <f>IF($B$643='Contribution Structures'!$H$3,'Contribution Structures'!F10,IF($B$643='Contribution Structures'!$H$4,'Contribution Structures'!F33,IF($B$643='Contribution Structures'!$H$5,'Contribution Structures'!F56,IF($B$643='Contribution Structures'!$H$6,'Contribution Structures'!F79,IF($B$643='Contribution Structures'!$H$7,'Contribution Structures'!F102,IF($B$643='Contribution Structures'!$H$8,'Contribution Structures'!F125,IF($B$643='Contribution Structures'!$H$9,'Contribution Structures'!F148)))))))</f>
        <v>0.09</v>
      </c>
      <c r="M652" s="110">
        <f>Input!$E$45</f>
        <v>0</v>
      </c>
      <c r="N652" s="84">
        <f>(L652*HLOOKUP($B$644,Input!$B$41:$E$45, 5, FALSE))+(M652-HLOOKUP($B$644,Input!$B$41:$E$45, 5, FALSE))</f>
        <v>0</v>
      </c>
    </row>
    <row r="653" spans="1:14" s="1" customFormat="1" x14ac:dyDescent="0.25">
      <c r="A653" s="115">
        <v>8</v>
      </c>
      <c r="B653" s="60" t="s">
        <v>36</v>
      </c>
      <c r="C653" s="61">
        <f>IF($B$643='Contribution Structures'!$H$3,'Contribution Structures'!C11,IF($B$643='Contribution Structures'!$H$4,'Contribution Structures'!C34,IF($B$643='Contribution Structures'!$H$5,'Contribution Structures'!C57,IF($B$643='Contribution Structures'!$H$6,'Contribution Structures'!C80,IF($B$643='Contribution Structures'!$H$7,'Contribution Structures'!C103,IF($B$643='Contribution Structures'!$H$8,'Contribution Structures'!C126,IF($B$643='Contribution Structures'!$H$9,'Contribution Structures'!C149)))))))</f>
        <v>0.2</v>
      </c>
      <c r="D653" s="110">
        <f>Input!$E$42</f>
        <v>0</v>
      </c>
      <c r="E653" s="84">
        <f>(C653*HLOOKUP($B$644,Input!$B$41:$E$45, 2, FALSE))+(D653-HLOOKUP($B$644,Input!$B$41:$E$45, 2, FALSE))</f>
        <v>0</v>
      </c>
      <c r="F653" s="61">
        <f>IF($B$643='Contribution Structures'!$H$3,'Contribution Structures'!D11,IF($B$643='Contribution Structures'!$H$4,'Contribution Structures'!D34,IF($B$643='Contribution Structures'!$H$5,'Contribution Structures'!D57,IF($B$643='Contribution Structures'!$H$6,'Contribution Structures'!D80,IF($B$643='Contribution Structures'!$H$7,'Contribution Structures'!D103,IF($B$643='Contribution Structures'!$H$8,'Contribution Structures'!D126,IF($B$643='Contribution Structures'!$H$9,'Contribution Structures'!D149)))))))</f>
        <v>0.15</v>
      </c>
      <c r="G653" s="110">
        <f>Input!$E$43</f>
        <v>0</v>
      </c>
      <c r="H653" s="84">
        <f>(F653*HLOOKUP($B$644,Input!$B$41:$E$45, 3, FALSE))+(G653-HLOOKUP($B$644,Input!$B$41:$E$45, 3, FALSE))</f>
        <v>0</v>
      </c>
      <c r="I653" s="61">
        <f>IF($B$643='Contribution Structures'!$H$3,'Contribution Structures'!E11,IF($B$643='Contribution Structures'!$H$4,'Contribution Structures'!E34,IF($B$643='Contribution Structures'!$H$5,'Contribution Structures'!E57,IF($B$643='Contribution Structures'!$H$6,'Contribution Structures'!E80,IF($B$643='Contribution Structures'!$H$7,'Contribution Structures'!E103,IF($B$643='Contribution Structures'!$H$8,'Contribution Structures'!E126,IF($B$643='Contribution Structures'!$H$9,'Contribution Structures'!E149)))))))</f>
        <v>0.15</v>
      </c>
      <c r="J653" s="110">
        <f>Input!$E$44</f>
        <v>0</v>
      </c>
      <c r="K653" s="84">
        <f>(I653*HLOOKUP($B$644,Input!$B$41:$E$45, 4, FALSE))+(J653-HLOOKUP($B$644,Input!$B$41:$E$45, 4, FALSE))</f>
        <v>0</v>
      </c>
      <c r="L653" s="61">
        <f>IF($B$643='Contribution Structures'!$H$3,'Contribution Structures'!F11,IF($B$643='Contribution Structures'!$H$4,'Contribution Structures'!F34,IF($B$643='Contribution Structures'!$H$5,'Contribution Structures'!F57,IF($B$643='Contribution Structures'!$H$6,'Contribution Structures'!F80,IF($B$643='Contribution Structures'!$H$7,'Contribution Structures'!F103,IF($B$643='Contribution Structures'!$H$8,'Contribution Structures'!F126,IF($B$643='Contribution Structures'!$H$9,'Contribution Structures'!F149)))))))</f>
        <v>0.12</v>
      </c>
      <c r="M653" s="110">
        <f>Input!$E$45</f>
        <v>0</v>
      </c>
      <c r="N653" s="84">
        <f>(L653*HLOOKUP($B$644,Input!$B$41:$E$45, 5, FALSE))+(M653-HLOOKUP($B$644,Input!$B$41:$E$45, 5, FALSE))</f>
        <v>0</v>
      </c>
    </row>
    <row r="654" spans="1:14" s="1" customFormat="1" x14ac:dyDescent="0.25">
      <c r="A654" s="115">
        <v>9</v>
      </c>
      <c r="B654" s="60" t="s">
        <v>37</v>
      </c>
      <c r="C654" s="61">
        <f>IF($B$643='Contribution Structures'!$H$3,'Contribution Structures'!C12,IF($B$643='Contribution Structures'!$H$4,'Contribution Structures'!C35,IF($B$643='Contribution Structures'!$H$5,'Contribution Structures'!C58,IF($B$643='Contribution Structures'!$H$6,'Contribution Structures'!C81,IF($B$643='Contribution Structures'!$H$7,'Contribution Structures'!C104,IF($B$643='Contribution Structures'!$H$8,'Contribution Structures'!C127,IF($B$643='Contribution Structures'!$H$9,'Contribution Structures'!C150)))))))</f>
        <v>0.23</v>
      </c>
      <c r="D654" s="110">
        <f>Input!$E$42</f>
        <v>0</v>
      </c>
      <c r="E654" s="84">
        <f>(C654*HLOOKUP($B$644,Input!$B$41:$E$45, 2, FALSE))+(D654-HLOOKUP($B$644,Input!$B$41:$E$45, 2, FALSE))</f>
        <v>0</v>
      </c>
      <c r="F654" s="61">
        <f>IF($B$643='Contribution Structures'!$H$3,'Contribution Structures'!D12,IF($B$643='Contribution Structures'!$H$4,'Contribution Structures'!D35,IF($B$643='Contribution Structures'!$H$5,'Contribution Structures'!D58,IF($B$643='Contribution Structures'!$H$6,'Contribution Structures'!D81,IF($B$643='Contribution Structures'!$H$7,'Contribution Structures'!D104,IF($B$643='Contribution Structures'!$H$8,'Contribution Structures'!D127,IF($B$643='Contribution Structures'!$H$9,'Contribution Structures'!D150)))))))</f>
        <v>0.17</v>
      </c>
      <c r="G654" s="110">
        <f>Input!$E$43</f>
        <v>0</v>
      </c>
      <c r="H654" s="84">
        <f>(F654*HLOOKUP($B$644,Input!$B$41:$E$45, 3, FALSE))+(G654-HLOOKUP($B$644,Input!$B$41:$E$45, 3, FALSE))</f>
        <v>0</v>
      </c>
      <c r="I654" s="61">
        <f>IF($B$643='Contribution Structures'!$H$3,'Contribution Structures'!E12,IF($B$643='Contribution Structures'!$H$4,'Contribution Structures'!E35,IF($B$643='Contribution Structures'!$H$5,'Contribution Structures'!E58,IF($B$643='Contribution Structures'!$H$6,'Contribution Structures'!E81,IF($B$643='Contribution Structures'!$H$7,'Contribution Structures'!E104,IF($B$643='Contribution Structures'!$H$8,'Contribution Structures'!E127,IF($B$643='Contribution Structures'!$H$9,'Contribution Structures'!E150)))))))</f>
        <v>0.17</v>
      </c>
      <c r="J654" s="110">
        <f>Input!$E$44</f>
        <v>0</v>
      </c>
      <c r="K654" s="84">
        <f>(I654*HLOOKUP($B$644,Input!$B$41:$E$45, 4, FALSE))+(J654-HLOOKUP($B$644,Input!$B$41:$E$45, 4, FALSE))</f>
        <v>0</v>
      </c>
      <c r="L654" s="61">
        <f>IF($B$643='Contribution Structures'!$H$3,'Contribution Structures'!F12,IF($B$643='Contribution Structures'!$H$4,'Contribution Structures'!F35,IF($B$643='Contribution Structures'!$H$5,'Contribution Structures'!F58,IF($B$643='Contribution Structures'!$H$6,'Contribution Structures'!F81,IF($B$643='Contribution Structures'!$H$7,'Contribution Structures'!F104,IF($B$643='Contribution Structures'!$H$8,'Contribution Structures'!F127,IF($B$643='Contribution Structures'!$H$9,'Contribution Structures'!F150)))))))</f>
        <v>0.14000000000000001</v>
      </c>
      <c r="M654" s="110">
        <f>Input!$E$45</f>
        <v>0</v>
      </c>
      <c r="N654" s="84">
        <f>(L654*HLOOKUP($B$644,Input!$B$41:$E$45, 5, FALSE))+(M654-HLOOKUP($B$644,Input!$B$41:$E$45, 5, FALSE))</f>
        <v>0</v>
      </c>
    </row>
    <row r="655" spans="1:14" s="1" customFormat="1" x14ac:dyDescent="0.25">
      <c r="A655" s="115">
        <v>10</v>
      </c>
      <c r="B655" s="60" t="s">
        <v>38</v>
      </c>
      <c r="C655" s="61">
        <f>IF($B$643='Contribution Structures'!$H$3,'Contribution Structures'!C13,IF($B$643='Contribution Structures'!$H$4,'Contribution Structures'!C36,IF($B$643='Contribution Structures'!$H$5,'Contribution Structures'!C59,IF($B$643='Contribution Structures'!$H$6,'Contribution Structures'!C82,IF($B$643='Contribution Structures'!$H$7,'Contribution Structures'!C105,IF($B$643='Contribution Structures'!$H$8,'Contribution Structures'!C128,IF($B$643='Contribution Structures'!$H$9,'Contribution Structures'!C151)))))))</f>
        <v>0.27</v>
      </c>
      <c r="D655" s="110">
        <f>Input!$E$42</f>
        <v>0</v>
      </c>
      <c r="E655" s="84">
        <f>(C655*HLOOKUP($B$644,Input!$B$41:$E$45, 2, FALSE))+(D655-HLOOKUP($B$644,Input!$B$41:$E$45, 2, FALSE))</f>
        <v>0</v>
      </c>
      <c r="F655" s="61">
        <f>IF($B$643='Contribution Structures'!$H$3,'Contribution Structures'!D13,IF($B$643='Contribution Structures'!$H$4,'Contribution Structures'!D36,IF($B$643='Contribution Structures'!$H$5,'Contribution Structures'!D59,IF($B$643='Contribution Structures'!$H$6,'Contribution Structures'!D82,IF($B$643='Contribution Structures'!$H$7,'Contribution Structures'!D105,IF($B$643='Contribution Structures'!$H$8,'Contribution Structures'!D128,IF($B$643='Contribution Structures'!$H$9,'Contribution Structures'!D151)))))))</f>
        <v>0.21</v>
      </c>
      <c r="G655" s="110">
        <f>Input!$E$43</f>
        <v>0</v>
      </c>
      <c r="H655" s="84">
        <f>(F655*HLOOKUP($B$644,Input!$B$41:$E$45, 3, FALSE))+(G655-HLOOKUP($B$644,Input!$B$41:$E$45, 3, FALSE))</f>
        <v>0</v>
      </c>
      <c r="I655" s="61">
        <f>IF($B$643='Contribution Structures'!$H$3,'Contribution Structures'!E13,IF($B$643='Contribution Structures'!$H$4,'Contribution Structures'!E36,IF($B$643='Contribution Structures'!$H$5,'Contribution Structures'!E59,IF($B$643='Contribution Structures'!$H$6,'Contribution Structures'!E82,IF($B$643='Contribution Structures'!$H$7,'Contribution Structures'!E105,IF($B$643='Contribution Structures'!$H$8,'Contribution Structures'!E128,IF($B$643='Contribution Structures'!$H$9,'Contribution Structures'!E151)))))))</f>
        <v>0.21</v>
      </c>
      <c r="J655" s="110">
        <f>Input!$E$44</f>
        <v>0</v>
      </c>
      <c r="K655" s="84">
        <f>(I655*HLOOKUP($B$644,Input!$B$41:$E$45, 4, FALSE))+(J655-HLOOKUP($B$644,Input!$B$41:$E$45, 4, FALSE))</f>
        <v>0</v>
      </c>
      <c r="L655" s="61">
        <f>IF($B$643='Contribution Structures'!$H$3,'Contribution Structures'!F13,IF($B$643='Contribution Structures'!$H$4,'Contribution Structures'!F36,IF($B$643='Contribution Structures'!$H$5,'Contribution Structures'!F59,IF($B$643='Contribution Structures'!$H$6,'Contribution Structures'!F82,IF($B$643='Contribution Structures'!$H$7,'Contribution Structures'!F105,IF($B$643='Contribution Structures'!$H$8,'Contribution Structures'!F128,IF($B$643='Contribution Structures'!$H$9,'Contribution Structures'!F151)))))))</f>
        <v>0.17</v>
      </c>
      <c r="M655" s="110">
        <f>Input!$E$45</f>
        <v>0</v>
      </c>
      <c r="N655" s="84">
        <f>(L655*HLOOKUP($B$644,Input!$B$41:$E$45, 5, FALSE))+(M655-HLOOKUP($B$644,Input!$B$41:$E$45, 5, FALSE))</f>
        <v>0</v>
      </c>
    </row>
    <row r="656" spans="1:14" s="1" customFormat="1" x14ac:dyDescent="0.25">
      <c r="A656" s="115">
        <v>11</v>
      </c>
      <c r="B656" s="60" t="s">
        <v>39</v>
      </c>
      <c r="C656" s="61">
        <f>IF($B$643='Contribution Structures'!$H$3,'Contribution Structures'!C14,IF($B$643='Contribution Structures'!$H$4,'Contribution Structures'!C37,IF($B$643='Contribution Structures'!$H$5,'Contribution Structures'!C60,IF($B$643='Contribution Structures'!$H$6,'Contribution Structures'!C83,IF($B$643='Contribution Structures'!$H$7,'Contribution Structures'!C106,IF($B$643='Contribution Structures'!$H$8,'Contribution Structures'!C129,IF($B$643='Contribution Structures'!$H$9,'Contribution Structures'!C152)))))))</f>
        <v>0.28999999999999998</v>
      </c>
      <c r="D656" s="110">
        <f>Input!$E$42</f>
        <v>0</v>
      </c>
      <c r="E656" s="84">
        <f>(C656*HLOOKUP($B$644,Input!$B$41:$E$45, 2, FALSE))+(D656-HLOOKUP($B$644,Input!$B$41:$E$45, 2, FALSE))</f>
        <v>0</v>
      </c>
      <c r="F656" s="61">
        <f>IF($B$643='Contribution Structures'!$H$3,'Contribution Structures'!D14,IF($B$643='Contribution Structures'!$H$4,'Contribution Structures'!D37,IF($B$643='Contribution Structures'!$H$5,'Contribution Structures'!D60,IF($B$643='Contribution Structures'!$H$6,'Contribution Structures'!D83,IF($B$643='Contribution Structures'!$H$7,'Contribution Structures'!D106,IF($B$643='Contribution Structures'!$H$8,'Contribution Structures'!D129,IF($B$643='Contribution Structures'!$H$9,'Contribution Structures'!D152)))))))</f>
        <v>0.23</v>
      </c>
      <c r="G656" s="110">
        <f>Input!$E$43</f>
        <v>0</v>
      </c>
      <c r="H656" s="84">
        <f>(F656*HLOOKUP($B$644,Input!$B$41:$E$45, 3, FALSE))+(G656-HLOOKUP($B$644,Input!$B$41:$E$45, 3, FALSE))</f>
        <v>0</v>
      </c>
      <c r="I656" s="61">
        <f>IF($B$643='Contribution Structures'!$H$3,'Contribution Structures'!E14,IF($B$643='Contribution Structures'!$H$4,'Contribution Structures'!E37,IF($B$643='Contribution Structures'!$H$5,'Contribution Structures'!E60,IF($B$643='Contribution Structures'!$H$6,'Contribution Structures'!E83,IF($B$643='Contribution Structures'!$H$7,'Contribution Structures'!E106,IF($B$643='Contribution Structures'!$H$8,'Contribution Structures'!E129,IF($B$643='Contribution Structures'!$H$9,'Contribution Structures'!E152)))))))</f>
        <v>0.23</v>
      </c>
      <c r="J656" s="110">
        <f>Input!$E$44</f>
        <v>0</v>
      </c>
      <c r="K656" s="84">
        <f>(I656*HLOOKUP($B$644,Input!$B$41:$E$45, 4, FALSE))+(J656-HLOOKUP($B$644,Input!$B$41:$E$45, 4, FALSE))</f>
        <v>0</v>
      </c>
      <c r="L656" s="61">
        <f>IF($B$643='Contribution Structures'!$H$3,'Contribution Structures'!F14,IF($B$643='Contribution Structures'!$H$4,'Contribution Structures'!F37,IF($B$643='Contribution Structures'!$H$5,'Contribution Structures'!F60,IF($B$643='Contribution Structures'!$H$6,'Contribution Structures'!F83,IF($B$643='Contribution Structures'!$H$7,'Contribution Structures'!F106,IF($B$643='Contribution Structures'!$H$8,'Contribution Structures'!F129,IF($B$643='Contribution Structures'!$H$9,'Contribution Structures'!F152)))))))</f>
        <v>0.19</v>
      </c>
      <c r="M656" s="110">
        <f>Input!$E$45</f>
        <v>0</v>
      </c>
      <c r="N656" s="84">
        <f>(L656*HLOOKUP($B$644,Input!$B$41:$E$45, 5, FALSE))+(M656-HLOOKUP($B$644,Input!$B$41:$E$45, 5, FALSE))</f>
        <v>0</v>
      </c>
    </row>
    <row r="657" spans="1:14" s="1" customFormat="1" x14ac:dyDescent="0.25">
      <c r="A657" s="115">
        <v>12</v>
      </c>
      <c r="B657" s="60" t="s">
        <v>40</v>
      </c>
      <c r="C657" s="61">
        <f>IF($B$643='Contribution Structures'!$H$3,'Contribution Structures'!C15,IF($B$643='Contribution Structures'!$H$4,'Contribution Structures'!C38,IF($B$643='Contribution Structures'!$H$5,'Contribution Structures'!C61,IF($B$643='Contribution Structures'!$H$6,'Contribution Structures'!C84,IF($B$643='Contribution Structures'!$H$7,'Contribution Structures'!C107,IF($B$643='Contribution Structures'!$H$8,'Contribution Structures'!C130,IF($B$643='Contribution Structures'!$H$9,'Contribution Structures'!C153)))))))</f>
        <v>0.32</v>
      </c>
      <c r="D657" s="110">
        <f>Input!$E$42</f>
        <v>0</v>
      </c>
      <c r="E657" s="84">
        <f>(C657*HLOOKUP($B$644,Input!$B$41:$E$45, 2, FALSE))+(D657-HLOOKUP($B$644,Input!$B$41:$E$45, 2, FALSE))</f>
        <v>0</v>
      </c>
      <c r="F657" s="61">
        <f>IF($B$643='Contribution Structures'!$H$3,'Contribution Structures'!D15,IF($B$643='Contribution Structures'!$H$4,'Contribution Structures'!D38,IF($B$643='Contribution Structures'!$H$5,'Contribution Structures'!D61,IF($B$643='Contribution Structures'!$H$6,'Contribution Structures'!D84,IF($B$643='Contribution Structures'!$H$7,'Contribution Structures'!D107,IF($B$643='Contribution Structures'!$H$8,'Contribution Structures'!D130,IF($B$643='Contribution Structures'!$H$9,'Contribution Structures'!D153)))))))</f>
        <v>0.26</v>
      </c>
      <c r="G657" s="110">
        <f>Input!$E$43</f>
        <v>0</v>
      </c>
      <c r="H657" s="84">
        <f>(F657*HLOOKUP($B$644,Input!$B$41:$E$45, 3, FALSE))+(G657-HLOOKUP($B$644,Input!$B$41:$E$45, 3, FALSE))</f>
        <v>0</v>
      </c>
      <c r="I657" s="61">
        <f>IF($B$643='Contribution Structures'!$H$3,'Contribution Structures'!E15,IF($B$643='Contribution Structures'!$H$4,'Contribution Structures'!E38,IF($B$643='Contribution Structures'!$H$5,'Contribution Structures'!E61,IF($B$643='Contribution Structures'!$H$6,'Contribution Structures'!E84,IF($B$643='Contribution Structures'!$H$7,'Contribution Structures'!E107,IF($B$643='Contribution Structures'!$H$8,'Contribution Structures'!E130,IF($B$643='Contribution Structures'!$H$9,'Contribution Structures'!E153)))))))</f>
        <v>0.26</v>
      </c>
      <c r="J657" s="110">
        <f>Input!$E$44</f>
        <v>0</v>
      </c>
      <c r="K657" s="84">
        <f>(I657*HLOOKUP($B$644,Input!$B$41:$E$45, 4, FALSE))+(J657-HLOOKUP($B$644,Input!$B$41:$E$45, 4, FALSE))</f>
        <v>0</v>
      </c>
      <c r="L657" s="61">
        <f>IF($B$643='Contribution Structures'!$H$3,'Contribution Structures'!F15,IF($B$643='Contribution Structures'!$H$4,'Contribution Structures'!F38,IF($B$643='Contribution Structures'!$H$5,'Contribution Structures'!F61,IF($B$643='Contribution Structures'!$H$6,'Contribution Structures'!F84,IF($B$643='Contribution Structures'!$H$7,'Contribution Structures'!F107,IF($B$643='Contribution Structures'!$H$8,'Contribution Structures'!F130,IF($B$643='Contribution Structures'!$H$9,'Contribution Structures'!F153)))))))</f>
        <v>0.22</v>
      </c>
      <c r="M657" s="110">
        <f>Input!$E$45</f>
        <v>0</v>
      </c>
      <c r="N657" s="84">
        <f>(L657*HLOOKUP($B$644,Input!$B$41:$E$45, 5, FALSE))+(M657-HLOOKUP($B$644,Input!$B$41:$E$45, 5, FALSE))</f>
        <v>0</v>
      </c>
    </row>
    <row r="658" spans="1:14" s="1" customFormat="1" x14ac:dyDescent="0.25">
      <c r="A658" s="115">
        <v>13</v>
      </c>
      <c r="B658" s="60" t="s">
        <v>41</v>
      </c>
      <c r="C658" s="61">
        <f>IF($B$643='Contribution Structures'!$H$3,'Contribution Structures'!C16,IF($B$643='Contribution Structures'!$H$4,'Contribution Structures'!C39,IF($B$643='Contribution Structures'!$H$5,'Contribution Structures'!C62,IF($B$643='Contribution Structures'!$H$6,'Contribution Structures'!C85,IF($B$643='Contribution Structures'!$H$7,'Contribution Structures'!C108,IF($B$643='Contribution Structures'!$H$8,'Contribution Structures'!C131,IF($B$643='Contribution Structures'!$H$9,'Contribution Structures'!C154)))))))</f>
        <v>0.33</v>
      </c>
      <c r="D658" s="110">
        <f>Input!$E$42</f>
        <v>0</v>
      </c>
      <c r="E658" s="84">
        <f>(C658*HLOOKUP($B$644,Input!$B$41:$E$45, 2, FALSE))+(D658-HLOOKUP($B$644,Input!$B$41:$E$45, 2, FALSE))</f>
        <v>0</v>
      </c>
      <c r="F658" s="61">
        <f>IF($B$643='Contribution Structures'!$H$3,'Contribution Structures'!D16,IF($B$643='Contribution Structures'!$H$4,'Contribution Structures'!D39,IF($B$643='Contribution Structures'!$H$5,'Contribution Structures'!D62,IF($B$643='Contribution Structures'!$H$6,'Contribution Structures'!D85,IF($B$643='Contribution Structures'!$H$7,'Contribution Structures'!D108,IF($B$643='Contribution Structures'!$H$8,'Contribution Structures'!D131,IF($B$643='Contribution Structures'!$H$9,'Contribution Structures'!D154)))))))</f>
        <v>0.27</v>
      </c>
      <c r="G658" s="110">
        <f>Input!$E$43</f>
        <v>0</v>
      </c>
      <c r="H658" s="84">
        <f>(F658*HLOOKUP($B$644,Input!$B$41:$E$45, 3, FALSE))+(G658-HLOOKUP($B$644,Input!$B$41:$E$45, 3, FALSE))</f>
        <v>0</v>
      </c>
      <c r="I658" s="61">
        <f>IF($B$643='Contribution Structures'!$H$3,'Contribution Structures'!E16,IF($B$643='Contribution Structures'!$H$4,'Contribution Structures'!E39,IF($B$643='Contribution Structures'!$H$5,'Contribution Structures'!E62,IF($B$643='Contribution Structures'!$H$6,'Contribution Structures'!E85,IF($B$643='Contribution Structures'!$H$7,'Contribution Structures'!E108,IF($B$643='Contribution Structures'!$H$8,'Contribution Structures'!E131,IF($B$643='Contribution Structures'!$H$9,'Contribution Structures'!E154)))))))</f>
        <v>0.27</v>
      </c>
      <c r="J658" s="110">
        <f>Input!$E$44</f>
        <v>0</v>
      </c>
      <c r="K658" s="84">
        <f>(I658*HLOOKUP($B$644,Input!$B$41:$E$45, 4, FALSE))+(J658-HLOOKUP($B$644,Input!$B$41:$E$45, 4, FALSE))</f>
        <v>0</v>
      </c>
      <c r="L658" s="61">
        <f>IF($B$643='Contribution Structures'!$H$3,'Contribution Structures'!F16,IF($B$643='Contribution Structures'!$H$4,'Contribution Structures'!F39,IF($B$643='Contribution Structures'!$H$5,'Contribution Structures'!F62,IF($B$643='Contribution Structures'!$H$6,'Contribution Structures'!F85,IF($B$643='Contribution Structures'!$H$7,'Contribution Structures'!F108,IF($B$643='Contribution Structures'!$H$8,'Contribution Structures'!F131,IF($B$643='Contribution Structures'!$H$9,'Contribution Structures'!F154)))))))</f>
        <v>0.23</v>
      </c>
      <c r="M658" s="110">
        <f>Input!$E$45</f>
        <v>0</v>
      </c>
      <c r="N658" s="84">
        <f>(L658*HLOOKUP($B$644,Input!$B$41:$E$45, 5, FALSE))+(M658-HLOOKUP($B$644,Input!$B$41:$E$45, 5, FALSE))</f>
        <v>0</v>
      </c>
    </row>
    <row r="659" spans="1:14" s="1" customFormat="1" x14ac:dyDescent="0.25">
      <c r="A659" s="115">
        <v>14</v>
      </c>
      <c r="B659" s="60" t="s">
        <v>42</v>
      </c>
      <c r="C659" s="61">
        <f>IF($B$643='Contribution Structures'!$H$3,'Contribution Structures'!C17,IF($B$643='Contribution Structures'!$H$4,'Contribution Structures'!C40,IF($B$643='Contribution Structures'!$H$5,'Contribution Structures'!C63,IF($B$643='Contribution Structures'!$H$6,'Contribution Structures'!C86,IF($B$643='Contribution Structures'!$H$7,'Contribution Structures'!C109,IF($B$643='Contribution Structures'!$H$8,'Contribution Structures'!C132,IF($B$643='Contribution Structures'!$H$9,'Contribution Structures'!C155)))))))</f>
        <v>0.34</v>
      </c>
      <c r="D659" s="110">
        <f>Input!$E$42</f>
        <v>0</v>
      </c>
      <c r="E659" s="84">
        <f>(C659*HLOOKUP($B$644,Input!$B$41:$E$45, 2, FALSE))+(D659-HLOOKUP($B$644,Input!$B$41:$E$45, 2, FALSE))</f>
        <v>0</v>
      </c>
      <c r="F659" s="61">
        <f>IF($B$643='Contribution Structures'!$H$3,'Contribution Structures'!D17,IF($B$643='Contribution Structures'!$H$4,'Contribution Structures'!D40,IF($B$643='Contribution Structures'!$H$5,'Contribution Structures'!D63,IF($B$643='Contribution Structures'!$H$6,'Contribution Structures'!D86,IF($B$643='Contribution Structures'!$H$7,'Contribution Structures'!D109,IF($B$643='Contribution Structures'!$H$8,'Contribution Structures'!D132,IF($B$643='Contribution Structures'!$H$9,'Contribution Structures'!D155)))))))</f>
        <v>0.28000000000000003</v>
      </c>
      <c r="G659" s="110">
        <f>Input!$E$43</f>
        <v>0</v>
      </c>
      <c r="H659" s="84">
        <f>(F659*HLOOKUP($B$644,Input!$B$41:$E$45, 3, FALSE))+(G659-HLOOKUP($B$644,Input!$B$41:$E$45, 3, FALSE))</f>
        <v>0</v>
      </c>
      <c r="I659" s="61">
        <f>IF($B$643='Contribution Structures'!$H$3,'Contribution Structures'!E17,IF($B$643='Contribution Structures'!$H$4,'Contribution Structures'!E40,IF($B$643='Contribution Structures'!$H$5,'Contribution Structures'!E63,IF($B$643='Contribution Structures'!$H$6,'Contribution Structures'!E86,IF($B$643='Contribution Structures'!$H$7,'Contribution Structures'!E109,IF($B$643='Contribution Structures'!$H$8,'Contribution Structures'!E132,IF($B$643='Contribution Structures'!$H$9,'Contribution Structures'!E155)))))))</f>
        <v>0.28000000000000003</v>
      </c>
      <c r="J659" s="110">
        <f>Input!$E$44</f>
        <v>0</v>
      </c>
      <c r="K659" s="84">
        <f>(I659*HLOOKUP($B$644,Input!$B$41:$E$45, 4, FALSE))+(J659-HLOOKUP($B$644,Input!$B$41:$E$45, 4, FALSE))</f>
        <v>0</v>
      </c>
      <c r="L659" s="61">
        <f>IF($B$643='Contribution Structures'!$H$3,'Contribution Structures'!F17,IF($B$643='Contribution Structures'!$H$4,'Contribution Structures'!F40,IF($B$643='Contribution Structures'!$H$5,'Contribution Structures'!F63,IF($B$643='Contribution Structures'!$H$6,'Contribution Structures'!F86,IF($B$643='Contribution Structures'!$H$7,'Contribution Structures'!F109,IF($B$643='Contribution Structures'!$H$8,'Contribution Structures'!F132,IF($B$643='Contribution Structures'!$H$9,'Contribution Structures'!F155)))))))</f>
        <v>0.24</v>
      </c>
      <c r="M659" s="110">
        <f>Input!$E$45</f>
        <v>0</v>
      </c>
      <c r="N659" s="84">
        <f>(L659*HLOOKUP($B$644,Input!$B$41:$E$45, 5, FALSE))+(M659-HLOOKUP($B$644,Input!$B$41:$E$45, 5, FALSE))</f>
        <v>0</v>
      </c>
    </row>
    <row r="660" spans="1:14" s="1" customFormat="1" x14ac:dyDescent="0.25">
      <c r="A660" s="115">
        <v>15</v>
      </c>
      <c r="B660" s="60" t="s">
        <v>43</v>
      </c>
      <c r="C660" s="61">
        <f>IF($B$643='Contribution Structures'!$H$3,'Contribution Structures'!C18,IF($B$643='Contribution Structures'!$H$4,'Contribution Structures'!C41,IF($B$643='Contribution Structures'!$H$5,'Contribution Structures'!C64,IF($B$643='Contribution Structures'!$H$6,'Contribution Structures'!C87,IF($B$643='Contribution Structures'!$H$7,'Contribution Structures'!C110,IF($B$643='Contribution Structures'!$H$8,'Contribution Structures'!C133,IF($B$643='Contribution Structures'!$H$9,'Contribution Structures'!C156)))))))</f>
        <v>0.34</v>
      </c>
      <c r="D660" s="110">
        <f>Input!$E$42</f>
        <v>0</v>
      </c>
      <c r="E660" s="84">
        <f>(C660*HLOOKUP($B$644,Input!$B$41:$E$45, 2, FALSE))+(D660-HLOOKUP($B$644,Input!$B$41:$E$45, 2, FALSE))</f>
        <v>0</v>
      </c>
      <c r="F660" s="61">
        <f>IF($B$643='Contribution Structures'!$H$3,'Contribution Structures'!D18,IF($B$643='Contribution Structures'!$H$4,'Contribution Structures'!D41,IF($B$643='Contribution Structures'!$H$5,'Contribution Structures'!D64,IF($B$643='Contribution Structures'!$H$6,'Contribution Structures'!D87,IF($B$643='Contribution Structures'!$H$7,'Contribution Structures'!D110,IF($B$643='Contribution Structures'!$H$8,'Contribution Structures'!D133,IF($B$643='Contribution Structures'!$H$9,'Contribution Structures'!D156)))))))</f>
        <v>0.3</v>
      </c>
      <c r="G660" s="110">
        <f>Input!$E$43</f>
        <v>0</v>
      </c>
      <c r="H660" s="84">
        <f>(F660*HLOOKUP($B$644,Input!$B$41:$E$45, 3, FALSE))+(G660-HLOOKUP($B$644,Input!$B$41:$E$45, 3, FALSE))</f>
        <v>0</v>
      </c>
      <c r="I660" s="61">
        <f>IF($B$643='Contribution Structures'!$H$3,'Contribution Structures'!E18,IF($B$643='Contribution Structures'!$H$4,'Contribution Structures'!E41,IF($B$643='Contribution Structures'!$H$5,'Contribution Structures'!E64,IF($B$643='Contribution Structures'!$H$6,'Contribution Structures'!E87,IF($B$643='Contribution Structures'!$H$7,'Contribution Structures'!E110,IF($B$643='Contribution Structures'!$H$8,'Contribution Structures'!E133,IF($B$643='Contribution Structures'!$H$9,'Contribution Structures'!E156)))))))</f>
        <v>0.3</v>
      </c>
      <c r="J660" s="110">
        <f>Input!$E$44</f>
        <v>0</v>
      </c>
      <c r="K660" s="84">
        <f>(I660*HLOOKUP($B$644,Input!$B$41:$E$45, 4, FALSE))+(J660-HLOOKUP($B$644,Input!$B$41:$E$45, 4, FALSE))</f>
        <v>0</v>
      </c>
      <c r="L660" s="61">
        <f>IF($B$643='Contribution Structures'!$H$3,'Contribution Structures'!F18,IF($B$643='Contribution Structures'!$H$4,'Contribution Structures'!F41,IF($B$643='Contribution Structures'!$H$5,'Contribution Structures'!F64,IF($B$643='Contribution Structures'!$H$6,'Contribution Structures'!F87,IF($B$643='Contribution Structures'!$H$7,'Contribution Structures'!F110,IF($B$643='Contribution Structures'!$H$8,'Contribution Structures'!F133,IF($B$643='Contribution Structures'!$H$9,'Contribution Structures'!F156)))))))</f>
        <v>0.26</v>
      </c>
      <c r="M660" s="110">
        <f>Input!$E$45</f>
        <v>0</v>
      </c>
      <c r="N660" s="84">
        <f>(L660*HLOOKUP($B$644,Input!$B$41:$E$45, 5, FALSE))+(M660-HLOOKUP($B$644,Input!$B$41:$E$45, 5, FALSE))</f>
        <v>0</v>
      </c>
    </row>
    <row r="661" spans="1:14" s="1" customFormat="1" x14ac:dyDescent="0.25">
      <c r="A661" s="115">
        <v>16</v>
      </c>
      <c r="B661" s="62" t="s">
        <v>44</v>
      </c>
      <c r="C661" s="61">
        <f>IF($B$643='Contribution Structures'!$H$3,'Contribution Structures'!C19,IF($B$643='Contribution Structures'!$H$4,'Contribution Structures'!C42,IF($B$643='Contribution Structures'!$H$5,'Contribution Structures'!C65,IF($B$643='Contribution Structures'!$H$6,'Contribution Structures'!C88,IF($B$643='Contribution Structures'!$H$7,'Contribution Structures'!C111,IF($B$643='Contribution Structures'!$H$8,'Contribution Structures'!C134,IF($B$643='Contribution Structures'!$H$9,'Contribution Structures'!C157)))))))</f>
        <v>0.34</v>
      </c>
      <c r="D661" s="110">
        <f>Input!$E$42</f>
        <v>0</v>
      </c>
      <c r="E661" s="84">
        <f>(C661*HLOOKUP($B$644,Input!$B$41:$E$45, 2, FALSE))+(D661-HLOOKUP($B$644,Input!$B$41:$E$45, 2, FALSE))</f>
        <v>0</v>
      </c>
      <c r="F661" s="61">
        <f>IF($B$643='Contribution Structures'!$H$3,'Contribution Structures'!D19,IF($B$643='Contribution Structures'!$H$4,'Contribution Structures'!D42,IF($B$643='Contribution Structures'!$H$5,'Contribution Structures'!D65,IF($B$643='Contribution Structures'!$H$6,'Contribution Structures'!D88,IF($B$643='Contribution Structures'!$H$7,'Contribution Structures'!D111,IF($B$643='Contribution Structures'!$H$8,'Contribution Structures'!D134,IF($B$643='Contribution Structures'!$H$9,'Contribution Structures'!D157)))))))</f>
        <v>0.3</v>
      </c>
      <c r="G661" s="110">
        <f>Input!$E$43</f>
        <v>0</v>
      </c>
      <c r="H661" s="84">
        <f>(F661*HLOOKUP($B$644,Input!$B$41:$E$45, 3, FALSE))+(G661-HLOOKUP($B$644,Input!$B$41:$E$45, 3, FALSE))</f>
        <v>0</v>
      </c>
      <c r="I661" s="61">
        <f>IF($B$643='Contribution Structures'!$H$3,'Contribution Structures'!E19,IF($B$643='Contribution Structures'!$H$4,'Contribution Structures'!E42,IF($B$643='Contribution Structures'!$H$5,'Contribution Structures'!E65,IF($B$643='Contribution Structures'!$H$6,'Contribution Structures'!E88,IF($B$643='Contribution Structures'!$H$7,'Contribution Structures'!E111,IF($B$643='Contribution Structures'!$H$8,'Contribution Structures'!E134,IF($B$643='Contribution Structures'!$H$9,'Contribution Structures'!E157)))))))</f>
        <v>0.3</v>
      </c>
      <c r="J661" s="110">
        <f>Input!$E$44</f>
        <v>0</v>
      </c>
      <c r="K661" s="84">
        <f>(I661*HLOOKUP($B$644,Input!$B$41:$E$45, 4, FALSE))+(J661-HLOOKUP($B$644,Input!$B$41:$E$45, 4, FALSE))</f>
        <v>0</v>
      </c>
      <c r="L661" s="61">
        <f>IF($B$643='Contribution Structures'!$H$3,'Contribution Structures'!F19,IF($B$643='Contribution Structures'!$H$4,'Contribution Structures'!F42,IF($B$643='Contribution Structures'!$H$5,'Contribution Structures'!F65,IF($B$643='Contribution Structures'!$H$6,'Contribution Structures'!F88,IF($B$643='Contribution Structures'!$H$7,'Contribution Structures'!F111,IF($B$643='Contribution Structures'!$H$8,'Contribution Structures'!F134,IF($B$643='Contribution Structures'!$H$9,'Contribution Structures'!F157)))))))</f>
        <v>0.28000000000000003</v>
      </c>
      <c r="M661" s="110">
        <f>Input!$E$45</f>
        <v>0</v>
      </c>
      <c r="N661" s="84">
        <f>(L661*HLOOKUP($B$644,Input!$B$41:$E$45, 5, FALSE))+(M661-HLOOKUP($B$644,Input!$B$41:$E$45, 5, FALSE))</f>
        <v>0</v>
      </c>
    </row>
    <row r="662" spans="1:14" s="1" customFormat="1" x14ac:dyDescent="0.25">
      <c r="A662" s="115">
        <v>17</v>
      </c>
      <c r="B662" s="60" t="s">
        <v>45</v>
      </c>
      <c r="C662" s="61">
        <f>IF($B$643='Contribution Structures'!$H$3,'Contribution Structures'!C20,IF($B$643='Contribution Structures'!$H$4,'Contribution Structures'!C43,IF($B$643='Contribution Structures'!$H$5,'Contribution Structures'!C66,IF($B$643='Contribution Structures'!$H$6,'Contribution Structures'!C89,IF($B$643='Contribution Structures'!$H$7,'Contribution Structures'!C112,IF($B$643='Contribution Structures'!$H$8,'Contribution Structures'!C135,IF($B$643='Contribution Structures'!$H$9,'Contribution Structures'!C158)))))))</f>
        <v>0.35</v>
      </c>
      <c r="D662" s="110">
        <f>Input!$E$42</f>
        <v>0</v>
      </c>
      <c r="E662" s="84">
        <f>(C662*HLOOKUP($B$644,Input!$B$41:$E$45, 2, FALSE))+(D662-HLOOKUP($B$644,Input!$B$41:$E$45, 2, FALSE))</f>
        <v>0</v>
      </c>
      <c r="F662" s="61">
        <f>IF($B$643='Contribution Structures'!$H$3,'Contribution Structures'!D20,IF($B$643='Contribution Structures'!$H$4,'Contribution Structures'!D43,IF($B$643='Contribution Structures'!$H$5,'Contribution Structures'!D66,IF($B$643='Contribution Structures'!$H$6,'Contribution Structures'!D89,IF($B$643='Contribution Structures'!$H$7,'Contribution Structures'!D112,IF($B$643='Contribution Structures'!$H$8,'Contribution Structures'!D135,IF($B$643='Contribution Structures'!$H$9,'Contribution Structures'!D158)))))))</f>
        <v>0.3</v>
      </c>
      <c r="G662" s="110">
        <f>Input!$E$43</f>
        <v>0</v>
      </c>
      <c r="H662" s="84">
        <f>(F662*HLOOKUP($B$644,Input!$B$41:$E$45, 3, FALSE))+(G662-HLOOKUP($B$644,Input!$B$41:$E$45, 3, FALSE))</f>
        <v>0</v>
      </c>
      <c r="I662" s="61">
        <f>IF($B$643='Contribution Structures'!$H$3,'Contribution Structures'!E20,IF($B$643='Contribution Structures'!$H$4,'Contribution Structures'!E43,IF($B$643='Contribution Structures'!$H$5,'Contribution Structures'!E66,IF($B$643='Contribution Structures'!$H$6,'Contribution Structures'!E89,IF($B$643='Contribution Structures'!$H$7,'Contribution Structures'!E112,IF($B$643='Contribution Structures'!$H$8,'Contribution Structures'!E135,IF($B$643='Contribution Structures'!$H$9,'Contribution Structures'!E158)))))))</f>
        <v>0.3</v>
      </c>
      <c r="J662" s="110">
        <f>Input!$E$44</f>
        <v>0</v>
      </c>
      <c r="K662" s="84">
        <f>(I662*HLOOKUP($B$644,Input!$B$41:$E$45, 4, FALSE))+(J662-HLOOKUP($B$644,Input!$B$41:$E$45, 4, FALSE))</f>
        <v>0</v>
      </c>
      <c r="L662" s="61">
        <f>IF($B$643='Contribution Structures'!$H$3,'Contribution Structures'!F20,IF($B$643='Contribution Structures'!$H$4,'Contribution Structures'!F43,IF($B$643='Contribution Structures'!$H$5,'Contribution Structures'!F66,IF($B$643='Contribution Structures'!$H$6,'Contribution Structures'!F89,IF($B$643='Contribution Structures'!$H$7,'Contribution Structures'!F112,IF($B$643='Contribution Structures'!$H$8,'Contribution Structures'!F135,IF($B$643='Contribution Structures'!$H$9,'Contribution Structures'!F158)))))))</f>
        <v>0.28999999999999998</v>
      </c>
      <c r="M662" s="110">
        <f>Input!$E$45</f>
        <v>0</v>
      </c>
      <c r="N662" s="84">
        <f>(L662*HLOOKUP($B$644,Input!$B$41:$E$45, 5, FALSE))+(M662-HLOOKUP($B$644,Input!$B$41:$E$45, 5, FALSE))</f>
        <v>0</v>
      </c>
    </row>
    <row r="663" spans="1:14" s="1" customFormat="1" x14ac:dyDescent="0.25">
      <c r="A663" s="115">
        <v>18</v>
      </c>
      <c r="B663" s="60" t="s">
        <v>46</v>
      </c>
      <c r="C663" s="61">
        <f>IF($B$643='Contribution Structures'!$H$3,'Contribution Structures'!C21,IF($B$643='Contribution Structures'!$H$4,'Contribution Structures'!C44,IF($B$643='Contribution Structures'!$H$5,'Contribution Structures'!C67,IF($B$643='Contribution Structures'!$H$6,'Contribution Structures'!C90,IF($B$643='Contribution Structures'!$H$7,'Contribution Structures'!C113,IF($B$643='Contribution Structures'!$H$8,'Contribution Structures'!C136,IF($B$643='Contribution Structures'!$H$9,'Contribution Structures'!C159)))))))</f>
        <v>0.35</v>
      </c>
      <c r="D663" s="110">
        <f>Input!$E$42</f>
        <v>0</v>
      </c>
      <c r="E663" s="84">
        <f>(C663*HLOOKUP($B$644,Input!$B$41:$E$45, 2, FALSE))+(D663-HLOOKUP($B$644,Input!$B$41:$E$45, 2, FALSE))</f>
        <v>0</v>
      </c>
      <c r="F663" s="61">
        <f>IF($B$643='Contribution Structures'!$H$3,'Contribution Structures'!D21,IF($B$643='Contribution Structures'!$H$4,'Contribution Structures'!D44,IF($B$643='Contribution Structures'!$H$5,'Contribution Structures'!D67,IF($B$643='Contribution Structures'!$H$6,'Contribution Structures'!D90,IF($B$643='Contribution Structures'!$H$7,'Contribution Structures'!D113,IF($B$643='Contribution Structures'!$H$8,'Contribution Structures'!D136,IF($B$643='Contribution Structures'!$H$9,'Contribution Structures'!D159)))))))</f>
        <v>0.35</v>
      </c>
      <c r="G663" s="110">
        <f>Input!$E$43</f>
        <v>0</v>
      </c>
      <c r="H663" s="84">
        <f>(F663*HLOOKUP($B$644,Input!$B$41:$E$45, 3, FALSE))+(G663-HLOOKUP($B$644,Input!$B$41:$E$45, 3, FALSE))</f>
        <v>0</v>
      </c>
      <c r="I663" s="61">
        <f>IF($B$643='Contribution Structures'!$H$3,'Contribution Structures'!E21,IF($B$643='Contribution Structures'!$H$4,'Contribution Structures'!E44,IF($B$643='Contribution Structures'!$H$5,'Contribution Structures'!E67,IF($B$643='Contribution Structures'!$H$6,'Contribution Structures'!E90,IF($B$643='Contribution Structures'!$H$7,'Contribution Structures'!E113,IF($B$643='Contribution Structures'!$H$8,'Contribution Structures'!E136,IF($B$643='Contribution Structures'!$H$9,'Contribution Structures'!E159)))))))</f>
        <v>0.35</v>
      </c>
      <c r="J663" s="110">
        <f>Input!$E$44</f>
        <v>0</v>
      </c>
      <c r="K663" s="84">
        <f>(I663*HLOOKUP($B$644,Input!$B$41:$E$45, 4, FALSE))+(J663-HLOOKUP($B$644,Input!$B$41:$E$45, 4, FALSE))</f>
        <v>0</v>
      </c>
      <c r="L663" s="61">
        <f>IF($B$643='Contribution Structures'!$H$3,'Contribution Structures'!F21,IF($B$643='Contribution Structures'!$H$4,'Contribution Structures'!F44,IF($B$643='Contribution Structures'!$H$5,'Contribution Structures'!F67,IF($B$643='Contribution Structures'!$H$6,'Contribution Structures'!F90,IF($B$643='Contribution Structures'!$H$7,'Contribution Structures'!F113,IF($B$643='Contribution Structures'!$H$8,'Contribution Structures'!F136,IF($B$643='Contribution Structures'!$H$9,'Contribution Structures'!F159)))))))</f>
        <v>0.32</v>
      </c>
      <c r="M663" s="110">
        <f>Input!$E$45</f>
        <v>0</v>
      </c>
      <c r="N663" s="84">
        <f>(L663*HLOOKUP($B$644,Input!$B$41:$E$45, 5, FALSE))+(M663-HLOOKUP($B$644,Input!$B$41:$E$45, 5, FALSE))</f>
        <v>0</v>
      </c>
    </row>
    <row r="664" spans="1:14" s="1" customFormat="1" x14ac:dyDescent="0.25">
      <c r="A664" s="115">
        <v>19</v>
      </c>
      <c r="B664" s="60" t="s">
        <v>47</v>
      </c>
      <c r="C664" s="61">
        <f>IF($B$643='Contribution Structures'!$H$3,'Contribution Structures'!C22,IF($B$643='Contribution Structures'!$H$4,'Contribution Structures'!C45,IF($B$643='Contribution Structures'!$H$5,'Contribution Structures'!C68,IF($B$643='Contribution Structures'!$H$6,'Contribution Structures'!C91,IF($B$643='Contribution Structures'!$H$7,'Contribution Structures'!C114,IF($B$643='Contribution Structures'!$H$8,'Contribution Structures'!C137,IF($B$643='Contribution Structures'!$H$9,'Contribution Structures'!C160)))))))</f>
        <v>0.35</v>
      </c>
      <c r="D664" s="110">
        <f>Input!$E$42</f>
        <v>0</v>
      </c>
      <c r="E664" s="84">
        <f>(C664*HLOOKUP($B$644,Input!$B$41:$E$45, 2, FALSE))+(D664-HLOOKUP($B$644,Input!$B$41:$E$45, 2, FALSE))</f>
        <v>0</v>
      </c>
      <c r="F664" s="61">
        <f>IF($B$643='Contribution Structures'!$H$3,'Contribution Structures'!D22,IF($B$643='Contribution Structures'!$H$4,'Contribution Structures'!D45,IF($B$643='Contribution Structures'!$H$5,'Contribution Structures'!D68,IF($B$643='Contribution Structures'!$H$6,'Contribution Structures'!D91,IF($B$643='Contribution Structures'!$H$7,'Contribution Structures'!D114,IF($B$643='Contribution Structures'!$H$8,'Contribution Structures'!D137,IF($B$643='Contribution Structures'!$H$9,'Contribution Structures'!D160)))))))</f>
        <v>0.35</v>
      </c>
      <c r="G664" s="110">
        <f>Input!$E$43</f>
        <v>0</v>
      </c>
      <c r="H664" s="84">
        <f>(F664*HLOOKUP($B$644,Input!$B$41:$E$45, 3, FALSE))+(G664-HLOOKUP($B$644,Input!$B$41:$E$45, 3, FALSE))</f>
        <v>0</v>
      </c>
      <c r="I664" s="61">
        <f>IF($B$643='Contribution Structures'!$H$3,'Contribution Structures'!E22,IF($B$643='Contribution Structures'!$H$4,'Contribution Structures'!E45,IF($B$643='Contribution Structures'!$H$5,'Contribution Structures'!E68,IF($B$643='Contribution Structures'!$H$6,'Contribution Structures'!E91,IF($B$643='Contribution Structures'!$H$7,'Contribution Structures'!E114,IF($B$643='Contribution Structures'!$H$8,'Contribution Structures'!E137,IF($B$643='Contribution Structures'!$H$9,'Contribution Structures'!E160)))))))</f>
        <v>0.35</v>
      </c>
      <c r="J664" s="110">
        <f>Input!$E$44</f>
        <v>0</v>
      </c>
      <c r="K664" s="84">
        <f>(I664*HLOOKUP($B$644,Input!$B$41:$E$45, 4, FALSE))+(J664-HLOOKUP($B$644,Input!$B$41:$E$45, 4, FALSE))</f>
        <v>0</v>
      </c>
      <c r="L664" s="61">
        <f>IF($B$643='Contribution Structures'!$H$3,'Contribution Structures'!F22,IF($B$643='Contribution Structures'!$H$4,'Contribution Structures'!F45,IF($B$643='Contribution Structures'!$H$5,'Contribution Structures'!F68,IF($B$643='Contribution Structures'!$H$6,'Contribution Structures'!F91,IF($B$643='Contribution Structures'!$H$7,'Contribution Structures'!F114,IF($B$643='Contribution Structures'!$H$8,'Contribution Structures'!F137,IF($B$643='Contribution Structures'!$H$9,'Contribution Structures'!F160)))))))</f>
        <v>0.32</v>
      </c>
      <c r="M664" s="110">
        <f>Input!$E$45</f>
        <v>0</v>
      </c>
      <c r="N664" s="84">
        <f>(L664*HLOOKUP($B$644,Input!$B$41:$E$45, 5, FALSE))+(M664-HLOOKUP($B$644,Input!$B$41:$E$45, 5, FALSE))</f>
        <v>0</v>
      </c>
    </row>
    <row r="665" spans="1:14" s="1" customFormat="1" ht="15.75" thickBot="1" x14ac:dyDescent="0.3">
      <c r="A665" s="115">
        <v>20</v>
      </c>
      <c r="B665" s="63" t="s">
        <v>48</v>
      </c>
      <c r="C665" s="64">
        <f>IF($B$643='Contribution Structures'!$H$3,'Contribution Structures'!C23,IF($B$643='Contribution Structures'!$H$4,'Contribution Structures'!C46,IF($B$643='Contribution Structures'!$H$5,'Contribution Structures'!C69,IF($B$643='Contribution Structures'!$H$6,'Contribution Structures'!C92,IF($B$643='Contribution Structures'!$H$7,'Contribution Structures'!C115,IF($B$643='Contribution Structures'!$H$8,'Contribution Structures'!C138,IF($B$643='Contribution Structures'!$H$9,'Contribution Structures'!C161)))))))</f>
        <v>0.35</v>
      </c>
      <c r="D665" s="113">
        <f>Input!$E$42</f>
        <v>0</v>
      </c>
      <c r="E665" s="89">
        <f>(C665*HLOOKUP($B$644,Input!$B$41:$E$45, 2, FALSE))+(D665-HLOOKUP($B$644,Input!$B$41:$E$45, 2, FALSE))</f>
        <v>0</v>
      </c>
      <c r="F665" s="64">
        <f>IF($B$643='Contribution Structures'!$H$3,'Contribution Structures'!D23,IF($B$643='Contribution Structures'!$H$4,'Contribution Structures'!D46,IF($B$643='Contribution Structures'!$H$5,'Contribution Structures'!D69,IF($B$643='Contribution Structures'!$H$6,'Contribution Structures'!D92,IF($B$643='Contribution Structures'!$H$7,'Contribution Structures'!D115,IF($B$643='Contribution Structures'!$H$8,'Contribution Structures'!D138,IF($B$643='Contribution Structures'!$H$9,'Contribution Structures'!D161)))))))</f>
        <v>0.35</v>
      </c>
      <c r="G665" s="113">
        <f>Input!$E$43</f>
        <v>0</v>
      </c>
      <c r="H665" s="89">
        <f>(F665*HLOOKUP($B$644,Input!$B$41:$E$45, 3, FALSE))+(G665-HLOOKUP($B$644,Input!$B$41:$E$45, 3, FALSE))</f>
        <v>0</v>
      </c>
      <c r="I665" s="64">
        <f>IF($B$643='Contribution Structures'!$H$3,'Contribution Structures'!E23,IF($B$643='Contribution Structures'!$H$4,'Contribution Structures'!E46,IF($B$643='Contribution Structures'!$H$5,'Contribution Structures'!E69,IF($B$643='Contribution Structures'!$H$6,'Contribution Structures'!E92,IF($B$643='Contribution Structures'!$H$7,'Contribution Structures'!E115,IF($B$643='Contribution Structures'!$H$8,'Contribution Structures'!E138,IF($B$643='Contribution Structures'!$H$9,'Contribution Structures'!E161)))))))</f>
        <v>0.35</v>
      </c>
      <c r="J665" s="113">
        <f>Input!$E$44</f>
        <v>0</v>
      </c>
      <c r="K665" s="89">
        <f>(I665*HLOOKUP($B$644,Input!$B$41:$E$45, 4, FALSE))+(J665-HLOOKUP($B$644,Input!$B$41:$E$45, 4, FALSE))</f>
        <v>0</v>
      </c>
      <c r="L665" s="64">
        <f>IF($B$643='Contribution Structures'!$H$3,'Contribution Structures'!F23,IF($B$643='Contribution Structures'!$H$4,'Contribution Structures'!F46,IF($B$643='Contribution Structures'!$H$5,'Contribution Structures'!F69,IF($B$643='Contribution Structures'!$H$6,'Contribution Structures'!F92,IF($B$643='Contribution Structures'!$H$7,'Contribution Structures'!F115,IF($B$643='Contribution Structures'!$H$8,'Contribution Structures'!F138,IF($B$643='Contribution Structures'!$H$9,'Contribution Structures'!F161)))))))</f>
        <v>0.35</v>
      </c>
      <c r="M665" s="113">
        <f>Input!$E$45</f>
        <v>0</v>
      </c>
      <c r="N665" s="89">
        <f>(L665*HLOOKUP($B$644,Input!$B$41:$E$45, 5, FALSE))+(M665-HLOOKUP($B$644,Input!$B$41:$E$45, 5, FALSE))</f>
        <v>0</v>
      </c>
    </row>
    <row r="666" spans="1:14" s="1" customFormat="1" x14ac:dyDescent="0.25">
      <c r="A666" s="114"/>
    </row>
    <row r="667" spans="1:14" s="1" customFormat="1" x14ac:dyDescent="0.25">
      <c r="A667" s="114"/>
    </row>
    <row r="668" spans="1:14" s="1" customFormat="1" x14ac:dyDescent="0.25">
      <c r="A668" s="114"/>
    </row>
    <row r="669" spans="1:14" s="1" customFormat="1" x14ac:dyDescent="0.25">
      <c r="A669" s="114"/>
    </row>
    <row r="670" spans="1:14" s="1" customFormat="1" x14ac:dyDescent="0.25">
      <c r="A670" s="114"/>
    </row>
    <row r="671" spans="1:14" s="1" customFormat="1" x14ac:dyDescent="0.25">
      <c r="A671" s="114"/>
    </row>
    <row r="672" spans="1:14" s="1" customFormat="1" x14ac:dyDescent="0.25">
      <c r="A672" s="114"/>
    </row>
    <row r="673" spans="1:1" s="1" customFormat="1" x14ac:dyDescent="0.25">
      <c r="A673" s="114"/>
    </row>
    <row r="674" spans="1:1" s="1" customFormat="1" x14ac:dyDescent="0.25">
      <c r="A674" s="114"/>
    </row>
    <row r="675" spans="1:1" s="1" customFormat="1" x14ac:dyDescent="0.25">
      <c r="A675" s="114"/>
    </row>
    <row r="676" spans="1:1" s="1" customFormat="1" x14ac:dyDescent="0.25">
      <c r="A676" s="114"/>
    </row>
    <row r="677" spans="1:1" s="1" customFormat="1" x14ac:dyDescent="0.25">
      <c r="A677" s="114"/>
    </row>
    <row r="678" spans="1:1" s="1" customFormat="1" x14ac:dyDescent="0.25">
      <c r="A678" s="114"/>
    </row>
    <row r="679" spans="1:1" s="1" customFormat="1" x14ac:dyDescent="0.25">
      <c r="A679" s="114"/>
    </row>
    <row r="680" spans="1:1" s="1" customFormat="1" x14ac:dyDescent="0.25">
      <c r="A680" s="114"/>
    </row>
    <row r="681" spans="1:1" s="1" customFormat="1" x14ac:dyDescent="0.25">
      <c r="A681" s="114"/>
    </row>
    <row r="682" spans="1:1" s="1" customFormat="1" x14ac:dyDescent="0.25">
      <c r="A682" s="114"/>
    </row>
    <row r="683" spans="1:1" s="1" customFormat="1" x14ac:dyDescent="0.25">
      <c r="A683" s="114"/>
    </row>
    <row r="684" spans="1:1" s="1" customFormat="1" x14ac:dyDescent="0.25">
      <c r="A684" s="114"/>
    </row>
    <row r="685" spans="1:1" s="1" customFormat="1" x14ac:dyDescent="0.25">
      <c r="A685" s="114"/>
    </row>
    <row r="686" spans="1:1" s="1" customFormat="1" x14ac:dyDescent="0.25">
      <c r="A686" s="114"/>
    </row>
    <row r="687" spans="1:1" s="1" customFormat="1" x14ac:dyDescent="0.25">
      <c r="A687" s="114"/>
    </row>
    <row r="688" spans="1:1" s="1" customFormat="1" x14ac:dyDescent="0.25">
      <c r="A688" s="114"/>
    </row>
    <row r="689" spans="1:1" s="1" customFormat="1" x14ac:dyDescent="0.25">
      <c r="A689" s="114"/>
    </row>
    <row r="690" spans="1:1" s="1" customFormat="1" x14ac:dyDescent="0.25">
      <c r="A690" s="114"/>
    </row>
    <row r="691" spans="1:1" s="1" customFormat="1" x14ac:dyDescent="0.25">
      <c r="A691" s="114"/>
    </row>
    <row r="692" spans="1:1" s="1" customFormat="1" x14ac:dyDescent="0.25">
      <c r="A692" s="114"/>
    </row>
    <row r="693" spans="1:1" s="1" customFormat="1" x14ac:dyDescent="0.25">
      <c r="A693" s="114"/>
    </row>
    <row r="694" spans="1:1" s="1" customFormat="1" x14ac:dyDescent="0.25">
      <c r="A694" s="114"/>
    </row>
    <row r="695" spans="1:1" s="1" customFormat="1" x14ac:dyDescent="0.25">
      <c r="A695" s="114"/>
    </row>
    <row r="696" spans="1:1" s="1" customFormat="1" x14ac:dyDescent="0.25">
      <c r="A696" s="114"/>
    </row>
    <row r="697" spans="1:1" s="1" customFormat="1" x14ac:dyDescent="0.25">
      <c r="A697" s="114"/>
    </row>
    <row r="698" spans="1:1" s="1" customFormat="1" x14ac:dyDescent="0.25">
      <c r="A698" s="114"/>
    </row>
    <row r="699" spans="1:1" s="1" customFormat="1" x14ac:dyDescent="0.25">
      <c r="A699" s="114"/>
    </row>
    <row r="700" spans="1:1" s="1" customFormat="1" x14ac:dyDescent="0.25">
      <c r="A700" s="114"/>
    </row>
    <row r="701" spans="1:1" s="1" customFormat="1" x14ac:dyDescent="0.25">
      <c r="A701" s="114"/>
    </row>
    <row r="702" spans="1:1" s="1" customFormat="1" x14ac:dyDescent="0.25">
      <c r="A702" s="114"/>
    </row>
    <row r="703" spans="1:1" s="1" customFormat="1" x14ac:dyDescent="0.25">
      <c r="A703" s="114"/>
    </row>
    <row r="704" spans="1:1" s="1" customFormat="1" x14ac:dyDescent="0.25">
      <c r="A704" s="114"/>
    </row>
    <row r="705" spans="1:1" s="1" customFormat="1" x14ac:dyDescent="0.25">
      <c r="A705" s="114"/>
    </row>
    <row r="706" spans="1:1" s="1" customFormat="1" x14ac:dyDescent="0.25">
      <c r="A706" s="114"/>
    </row>
    <row r="707" spans="1:1" s="1" customFormat="1" x14ac:dyDescent="0.25">
      <c r="A707" s="114"/>
    </row>
    <row r="708" spans="1:1" s="1" customFormat="1" x14ac:dyDescent="0.25">
      <c r="A708" s="114"/>
    </row>
    <row r="709" spans="1:1" s="1" customFormat="1" x14ac:dyDescent="0.25">
      <c r="A709" s="114"/>
    </row>
    <row r="710" spans="1:1" s="1" customFormat="1" x14ac:dyDescent="0.25">
      <c r="A710" s="114"/>
    </row>
    <row r="711" spans="1:1" s="1" customFormat="1" x14ac:dyDescent="0.25">
      <c r="A711" s="114"/>
    </row>
    <row r="712" spans="1:1" s="1" customFormat="1" x14ac:dyDescent="0.25">
      <c r="A712" s="114"/>
    </row>
    <row r="713" spans="1:1" s="1" customFormat="1" x14ac:dyDescent="0.25">
      <c r="A713" s="114"/>
    </row>
    <row r="714" spans="1:1" s="1" customFormat="1" x14ac:dyDescent="0.25">
      <c r="A714" s="114"/>
    </row>
    <row r="715" spans="1:1" s="1" customFormat="1" x14ac:dyDescent="0.25">
      <c r="A715" s="114"/>
    </row>
    <row r="716" spans="1:1" s="1" customFormat="1" x14ac:dyDescent="0.25">
      <c r="A716" s="114"/>
    </row>
    <row r="717" spans="1:1" s="1" customFormat="1" x14ac:dyDescent="0.25">
      <c r="A717" s="114"/>
    </row>
    <row r="718" spans="1:1" s="1" customFormat="1" x14ac:dyDescent="0.25">
      <c r="A718" s="114"/>
    </row>
    <row r="719" spans="1:1" s="1" customFormat="1" x14ac:dyDescent="0.25">
      <c r="A719" s="114"/>
    </row>
    <row r="720" spans="1:1" s="1" customFormat="1" x14ac:dyDescent="0.25">
      <c r="A720" s="114"/>
    </row>
    <row r="721" spans="1:1" s="1" customFormat="1" x14ac:dyDescent="0.25">
      <c r="A721" s="114"/>
    </row>
    <row r="722" spans="1:1" s="1" customFormat="1" x14ac:dyDescent="0.25">
      <c r="A722" s="114"/>
    </row>
    <row r="723" spans="1:1" s="1" customFormat="1" x14ac:dyDescent="0.25">
      <c r="A723" s="114"/>
    </row>
    <row r="724" spans="1:1" s="1" customFormat="1" x14ac:dyDescent="0.25">
      <c r="A724" s="114"/>
    </row>
    <row r="725" spans="1:1" s="1" customFormat="1" x14ac:dyDescent="0.25">
      <c r="A725" s="114"/>
    </row>
    <row r="726" spans="1:1" s="1" customFormat="1" x14ac:dyDescent="0.25">
      <c r="A726" s="114"/>
    </row>
    <row r="727" spans="1:1" s="1" customFormat="1" x14ac:dyDescent="0.25">
      <c r="A727" s="114"/>
    </row>
    <row r="728" spans="1:1" s="1" customFormat="1" x14ac:dyDescent="0.25">
      <c r="A728" s="114"/>
    </row>
    <row r="729" spans="1:1" s="1" customFormat="1" x14ac:dyDescent="0.25">
      <c r="A729" s="114"/>
    </row>
    <row r="730" spans="1:1" s="1" customFormat="1" x14ac:dyDescent="0.25">
      <c r="A730" s="114"/>
    </row>
    <row r="731" spans="1:1" s="1" customFormat="1" x14ac:dyDescent="0.25">
      <c r="A731" s="114"/>
    </row>
    <row r="732" spans="1:1" s="1" customFormat="1" x14ac:dyDescent="0.25">
      <c r="A732" s="114"/>
    </row>
    <row r="733" spans="1:1" s="1" customFormat="1" x14ac:dyDescent="0.25">
      <c r="A733" s="114"/>
    </row>
    <row r="734" spans="1:1" s="1" customFormat="1" x14ac:dyDescent="0.25">
      <c r="A734" s="114"/>
    </row>
    <row r="735" spans="1:1" s="1" customFormat="1" x14ac:dyDescent="0.25">
      <c r="A735" s="114"/>
    </row>
    <row r="736" spans="1:1" s="1" customFormat="1" x14ac:dyDescent="0.25">
      <c r="A736" s="114"/>
    </row>
    <row r="737" spans="1:1" s="1" customFormat="1" x14ac:dyDescent="0.25">
      <c r="A737" s="114"/>
    </row>
    <row r="738" spans="1:1" s="1" customFormat="1" x14ac:dyDescent="0.25">
      <c r="A738" s="114"/>
    </row>
    <row r="739" spans="1:1" s="1" customFormat="1" x14ac:dyDescent="0.25">
      <c r="A739" s="114"/>
    </row>
    <row r="740" spans="1:1" s="1" customFormat="1" x14ac:dyDescent="0.25">
      <c r="A740" s="114"/>
    </row>
    <row r="741" spans="1:1" s="1" customFormat="1" x14ac:dyDescent="0.25">
      <c r="A741" s="114"/>
    </row>
    <row r="742" spans="1:1" s="1" customFormat="1" x14ac:dyDescent="0.25">
      <c r="A742" s="114"/>
    </row>
    <row r="743" spans="1:1" s="1" customFormat="1" x14ac:dyDescent="0.25">
      <c r="A743" s="114"/>
    </row>
    <row r="744" spans="1:1" s="1" customFormat="1" x14ac:dyDescent="0.25">
      <c r="A744" s="114"/>
    </row>
    <row r="745" spans="1:1" s="1" customFormat="1" x14ac:dyDescent="0.25">
      <c r="A745" s="114"/>
    </row>
    <row r="746" spans="1:1" s="1" customFormat="1" x14ac:dyDescent="0.25">
      <c r="A746" s="114"/>
    </row>
    <row r="747" spans="1:1" s="1" customFormat="1" x14ac:dyDescent="0.25">
      <c r="A747" s="114"/>
    </row>
    <row r="748" spans="1:1" s="1" customFormat="1" x14ac:dyDescent="0.25">
      <c r="A748" s="114"/>
    </row>
    <row r="749" spans="1:1" s="1" customFormat="1" x14ac:dyDescent="0.25">
      <c r="A749" s="114"/>
    </row>
    <row r="750" spans="1:1" s="1" customFormat="1" x14ac:dyDescent="0.25">
      <c r="A750" s="114"/>
    </row>
    <row r="751" spans="1:1" s="1" customFormat="1" x14ac:dyDescent="0.25">
      <c r="A751" s="114"/>
    </row>
    <row r="752" spans="1:1" s="1" customFormat="1" x14ac:dyDescent="0.25">
      <c r="A752" s="114"/>
    </row>
    <row r="753" spans="1:1" s="1" customFormat="1" x14ac:dyDescent="0.25">
      <c r="A753" s="114"/>
    </row>
    <row r="754" spans="1:1" s="1" customFormat="1" x14ac:dyDescent="0.25">
      <c r="A754" s="114"/>
    </row>
    <row r="755" spans="1:1" s="1" customFormat="1" x14ac:dyDescent="0.25">
      <c r="A755" s="114"/>
    </row>
    <row r="756" spans="1:1" s="1" customFormat="1" x14ac:dyDescent="0.25">
      <c r="A756" s="114"/>
    </row>
    <row r="757" spans="1:1" s="1" customFormat="1" x14ac:dyDescent="0.25">
      <c r="A757" s="114"/>
    </row>
    <row r="758" spans="1:1" s="1" customFormat="1" x14ac:dyDescent="0.25">
      <c r="A758" s="114"/>
    </row>
    <row r="759" spans="1:1" s="1" customFormat="1" x14ac:dyDescent="0.25">
      <c r="A759" s="114"/>
    </row>
    <row r="760" spans="1:1" s="1" customFormat="1" x14ac:dyDescent="0.25">
      <c r="A760" s="114"/>
    </row>
    <row r="761" spans="1:1" s="1" customFormat="1" x14ac:dyDescent="0.25">
      <c r="A761" s="114"/>
    </row>
    <row r="762" spans="1:1" s="1" customFormat="1" x14ac:dyDescent="0.25">
      <c r="A762" s="114"/>
    </row>
    <row r="763" spans="1:1" s="1" customFormat="1" x14ac:dyDescent="0.25">
      <c r="A763" s="114"/>
    </row>
    <row r="764" spans="1:1" s="1" customFormat="1" x14ac:dyDescent="0.25">
      <c r="A764" s="114"/>
    </row>
    <row r="765" spans="1:1" s="1" customFormat="1" x14ac:dyDescent="0.25">
      <c r="A765" s="114"/>
    </row>
    <row r="766" spans="1:1" s="1" customFormat="1" x14ac:dyDescent="0.25">
      <c r="A766" s="114"/>
    </row>
    <row r="767" spans="1:1" s="1" customFormat="1" x14ac:dyDescent="0.25">
      <c r="A767" s="114"/>
    </row>
    <row r="768" spans="1:1" s="1" customFormat="1" x14ac:dyDescent="0.25">
      <c r="A768" s="114"/>
    </row>
    <row r="769" spans="1:1" s="1" customFormat="1" x14ac:dyDescent="0.25">
      <c r="A769" s="114"/>
    </row>
    <row r="770" spans="1:1" s="1" customFormat="1" x14ac:dyDescent="0.25">
      <c r="A770" s="114"/>
    </row>
    <row r="771" spans="1:1" s="1" customFormat="1" x14ac:dyDescent="0.25">
      <c r="A771" s="114"/>
    </row>
    <row r="772" spans="1:1" s="1" customFormat="1" x14ac:dyDescent="0.25">
      <c r="A772" s="114"/>
    </row>
    <row r="773" spans="1:1" s="1" customFormat="1" x14ac:dyDescent="0.25">
      <c r="A773" s="114"/>
    </row>
    <row r="774" spans="1:1" s="1" customFormat="1" x14ac:dyDescent="0.25">
      <c r="A774" s="114"/>
    </row>
    <row r="775" spans="1:1" s="1" customFormat="1" x14ac:dyDescent="0.25">
      <c r="A775" s="114"/>
    </row>
    <row r="776" spans="1:1" s="1" customFormat="1" x14ac:dyDescent="0.25">
      <c r="A776" s="114"/>
    </row>
    <row r="777" spans="1:1" s="1" customFormat="1" x14ac:dyDescent="0.25">
      <c r="A777" s="114"/>
    </row>
    <row r="778" spans="1:1" s="1" customFormat="1" x14ac:dyDescent="0.25">
      <c r="A778" s="114"/>
    </row>
    <row r="779" spans="1:1" s="1" customFormat="1" x14ac:dyDescent="0.25">
      <c r="A779" s="114"/>
    </row>
    <row r="780" spans="1:1" s="1" customFormat="1" x14ac:dyDescent="0.25">
      <c r="A780" s="114"/>
    </row>
    <row r="781" spans="1:1" s="1" customFormat="1" x14ac:dyDescent="0.25">
      <c r="A781" s="114"/>
    </row>
    <row r="782" spans="1:1" s="1" customFormat="1" x14ac:dyDescent="0.25">
      <c r="A782" s="114"/>
    </row>
    <row r="783" spans="1:1" s="1" customFormat="1" x14ac:dyDescent="0.25">
      <c r="A783" s="114"/>
    </row>
    <row r="784" spans="1:1" s="1" customFormat="1" x14ac:dyDescent="0.25">
      <c r="A784" s="114"/>
    </row>
    <row r="785" spans="1:1" s="1" customFormat="1" x14ac:dyDescent="0.25">
      <c r="A785" s="114"/>
    </row>
    <row r="786" spans="1:1" s="1" customFormat="1" x14ac:dyDescent="0.25">
      <c r="A786" s="114"/>
    </row>
    <row r="787" spans="1:1" s="1" customFormat="1" x14ac:dyDescent="0.25">
      <c r="A787" s="114"/>
    </row>
    <row r="788" spans="1:1" s="1" customFormat="1" x14ac:dyDescent="0.25">
      <c r="A788" s="114"/>
    </row>
    <row r="789" spans="1:1" s="1" customFormat="1" x14ac:dyDescent="0.25">
      <c r="A789" s="114"/>
    </row>
    <row r="790" spans="1:1" s="1" customFormat="1" x14ac:dyDescent="0.25">
      <c r="A790" s="114"/>
    </row>
    <row r="791" spans="1:1" s="1" customFormat="1" x14ac:dyDescent="0.25">
      <c r="A791" s="114"/>
    </row>
    <row r="792" spans="1:1" s="1" customFormat="1" x14ac:dyDescent="0.25">
      <c r="A792" s="114"/>
    </row>
    <row r="793" spans="1:1" s="1" customFormat="1" x14ac:dyDescent="0.25">
      <c r="A793" s="114"/>
    </row>
    <row r="794" spans="1:1" s="1" customFormat="1" x14ac:dyDescent="0.25">
      <c r="A794" s="114"/>
    </row>
    <row r="795" spans="1:1" s="1" customFormat="1" x14ac:dyDescent="0.25">
      <c r="A795" s="114"/>
    </row>
    <row r="796" spans="1:1" s="1" customFormat="1" x14ac:dyDescent="0.25">
      <c r="A796" s="114"/>
    </row>
    <row r="797" spans="1:1" s="1" customFormat="1" x14ac:dyDescent="0.25">
      <c r="A797" s="114"/>
    </row>
    <row r="798" spans="1:1" s="1" customFormat="1" x14ac:dyDescent="0.25">
      <c r="A798" s="114"/>
    </row>
    <row r="799" spans="1:1" s="1" customFormat="1" x14ac:dyDescent="0.25">
      <c r="A799" s="114"/>
    </row>
    <row r="800" spans="1:1" s="1" customFormat="1" x14ac:dyDescent="0.25">
      <c r="A800" s="114"/>
    </row>
    <row r="801" spans="1:1" s="1" customFormat="1" x14ac:dyDescent="0.25">
      <c r="A801" s="114"/>
    </row>
    <row r="802" spans="1:1" s="1" customFormat="1" x14ac:dyDescent="0.25">
      <c r="A802" s="114"/>
    </row>
    <row r="803" spans="1:1" s="1" customFormat="1" x14ac:dyDescent="0.25">
      <c r="A803" s="114"/>
    </row>
    <row r="804" spans="1:1" s="1" customFormat="1" x14ac:dyDescent="0.25">
      <c r="A804" s="114"/>
    </row>
    <row r="805" spans="1:1" s="1" customFormat="1" x14ac:dyDescent="0.25">
      <c r="A805" s="114"/>
    </row>
    <row r="806" spans="1:1" s="1" customFormat="1" x14ac:dyDescent="0.25">
      <c r="A806" s="114"/>
    </row>
    <row r="807" spans="1:1" s="1" customFormat="1" x14ac:dyDescent="0.25">
      <c r="A807" s="114"/>
    </row>
    <row r="808" spans="1:1" s="1" customFormat="1" x14ac:dyDescent="0.25">
      <c r="A808" s="114"/>
    </row>
    <row r="809" spans="1:1" s="1" customFormat="1" x14ac:dyDescent="0.25">
      <c r="A809" s="114"/>
    </row>
    <row r="810" spans="1:1" s="1" customFormat="1" x14ac:dyDescent="0.25">
      <c r="A810" s="114"/>
    </row>
    <row r="811" spans="1:1" s="1" customFormat="1" x14ac:dyDescent="0.25">
      <c r="A811" s="114"/>
    </row>
    <row r="812" spans="1:1" s="1" customFormat="1" x14ac:dyDescent="0.25">
      <c r="A812" s="114"/>
    </row>
    <row r="813" spans="1:1" s="1" customFormat="1" x14ac:dyDescent="0.25">
      <c r="A813" s="114"/>
    </row>
    <row r="814" spans="1:1" s="1" customFormat="1" x14ac:dyDescent="0.25">
      <c r="A814" s="114"/>
    </row>
    <row r="815" spans="1:1" s="1" customFormat="1" x14ac:dyDescent="0.25">
      <c r="A815" s="114"/>
    </row>
    <row r="816" spans="1:1" s="1" customFormat="1" x14ac:dyDescent="0.25">
      <c r="A816" s="114"/>
    </row>
    <row r="817" spans="1:1" s="1" customFormat="1" x14ac:dyDescent="0.25">
      <c r="A817" s="114"/>
    </row>
    <row r="818" spans="1:1" s="1" customFormat="1" x14ac:dyDescent="0.25">
      <c r="A818" s="114"/>
    </row>
    <row r="819" spans="1:1" s="1" customFormat="1" x14ac:dyDescent="0.25">
      <c r="A819" s="114"/>
    </row>
    <row r="820" spans="1:1" s="1" customFormat="1" x14ac:dyDescent="0.25">
      <c r="A820" s="114"/>
    </row>
    <row r="821" spans="1:1" s="1" customFormat="1" x14ac:dyDescent="0.25">
      <c r="A821" s="114"/>
    </row>
    <row r="822" spans="1:1" s="1" customFormat="1" x14ac:dyDescent="0.25">
      <c r="A822" s="114"/>
    </row>
    <row r="823" spans="1:1" s="1" customFormat="1" x14ac:dyDescent="0.25">
      <c r="A823" s="114"/>
    </row>
    <row r="824" spans="1:1" s="1" customFormat="1" x14ac:dyDescent="0.25">
      <c r="A824" s="114"/>
    </row>
    <row r="825" spans="1:1" s="1" customFormat="1" x14ac:dyDescent="0.25">
      <c r="A825" s="114"/>
    </row>
    <row r="826" spans="1:1" s="1" customFormat="1" x14ac:dyDescent="0.25">
      <c r="A826" s="114"/>
    </row>
    <row r="827" spans="1:1" s="1" customFormat="1" x14ac:dyDescent="0.25">
      <c r="A827" s="114"/>
    </row>
    <row r="828" spans="1:1" s="1" customFormat="1" x14ac:dyDescent="0.25">
      <c r="A828" s="114"/>
    </row>
    <row r="829" spans="1:1" s="1" customFormat="1" x14ac:dyDescent="0.25">
      <c r="A829" s="114"/>
    </row>
    <row r="830" spans="1:1" s="1" customFormat="1" x14ac:dyDescent="0.25">
      <c r="A830" s="114"/>
    </row>
    <row r="831" spans="1:1" s="1" customFormat="1" x14ac:dyDescent="0.25">
      <c r="A831" s="114"/>
    </row>
    <row r="832" spans="1:1" s="1" customFormat="1" x14ac:dyDescent="0.25">
      <c r="A832" s="114"/>
    </row>
    <row r="833" spans="1:1" s="1" customFormat="1" x14ac:dyDescent="0.25">
      <c r="A833" s="114"/>
    </row>
    <row r="834" spans="1:1" s="1" customFormat="1" x14ac:dyDescent="0.25">
      <c r="A834" s="114"/>
    </row>
    <row r="835" spans="1:1" s="1" customFormat="1" x14ac:dyDescent="0.25">
      <c r="A835" s="114"/>
    </row>
    <row r="836" spans="1:1" s="1" customFormat="1" x14ac:dyDescent="0.25">
      <c r="A836" s="114"/>
    </row>
    <row r="837" spans="1:1" s="1" customFormat="1" x14ac:dyDescent="0.25">
      <c r="A837" s="114"/>
    </row>
    <row r="838" spans="1:1" s="1" customFormat="1" x14ac:dyDescent="0.25">
      <c r="A838" s="114"/>
    </row>
    <row r="839" spans="1:1" s="1" customFormat="1" x14ac:dyDescent="0.25">
      <c r="A839" s="114"/>
    </row>
    <row r="840" spans="1:1" s="1" customFormat="1" x14ac:dyDescent="0.25">
      <c r="A840" s="114"/>
    </row>
    <row r="841" spans="1:1" s="1" customFormat="1" x14ac:dyDescent="0.25">
      <c r="A841" s="114"/>
    </row>
    <row r="842" spans="1:1" s="1" customFormat="1" x14ac:dyDescent="0.25">
      <c r="A842" s="114"/>
    </row>
    <row r="843" spans="1:1" s="1" customFormat="1" x14ac:dyDescent="0.25">
      <c r="A843" s="114"/>
    </row>
    <row r="844" spans="1:1" s="1" customFormat="1" x14ac:dyDescent="0.25">
      <c r="A844" s="114"/>
    </row>
    <row r="845" spans="1:1" s="1" customFormat="1" x14ac:dyDescent="0.25">
      <c r="A845" s="114"/>
    </row>
    <row r="846" spans="1:1" s="1" customFormat="1" x14ac:dyDescent="0.25">
      <c r="A846" s="114"/>
    </row>
    <row r="847" spans="1:1" s="1" customFormat="1" x14ac:dyDescent="0.25">
      <c r="A847" s="114"/>
    </row>
    <row r="848" spans="1:1" s="1" customFormat="1" x14ac:dyDescent="0.25">
      <c r="A848" s="114"/>
    </row>
    <row r="849" spans="1:1" s="1" customFormat="1" x14ac:dyDescent="0.25">
      <c r="A849" s="114"/>
    </row>
    <row r="850" spans="1:1" s="1" customFormat="1" x14ac:dyDescent="0.25">
      <c r="A850" s="114"/>
    </row>
    <row r="851" spans="1:1" s="1" customFormat="1" x14ac:dyDescent="0.25">
      <c r="A851" s="114"/>
    </row>
    <row r="852" spans="1:1" s="1" customFormat="1" x14ac:dyDescent="0.25">
      <c r="A852" s="114"/>
    </row>
    <row r="853" spans="1:1" s="1" customFormat="1" x14ac:dyDescent="0.25">
      <c r="A853" s="114"/>
    </row>
    <row r="854" spans="1:1" s="1" customFormat="1" x14ac:dyDescent="0.25">
      <c r="A854" s="114"/>
    </row>
    <row r="855" spans="1:1" s="1" customFormat="1" x14ac:dyDescent="0.25">
      <c r="A855" s="114"/>
    </row>
    <row r="856" spans="1:1" s="1" customFormat="1" x14ac:dyDescent="0.25">
      <c r="A856" s="114"/>
    </row>
    <row r="857" spans="1:1" s="1" customFormat="1" x14ac:dyDescent="0.25">
      <c r="A857" s="114"/>
    </row>
    <row r="858" spans="1:1" s="1" customFormat="1" x14ac:dyDescent="0.25">
      <c r="A858" s="114"/>
    </row>
    <row r="859" spans="1:1" s="1" customFormat="1" x14ac:dyDescent="0.25">
      <c r="A859" s="114"/>
    </row>
    <row r="860" spans="1:1" s="1" customFormat="1" x14ac:dyDescent="0.25">
      <c r="A860" s="114"/>
    </row>
    <row r="861" spans="1:1" s="1" customFormat="1" x14ac:dyDescent="0.25">
      <c r="A861" s="114"/>
    </row>
    <row r="862" spans="1:1" s="1" customFormat="1" x14ac:dyDescent="0.25">
      <c r="A862" s="114"/>
    </row>
    <row r="863" spans="1:1" s="1" customFormat="1" x14ac:dyDescent="0.25">
      <c r="A863" s="114"/>
    </row>
    <row r="864" spans="1:1" s="1" customFormat="1" x14ac:dyDescent="0.25">
      <c r="A864" s="114"/>
    </row>
    <row r="865" spans="1:1" s="1" customFormat="1" x14ac:dyDescent="0.25">
      <c r="A865" s="114"/>
    </row>
    <row r="866" spans="1:1" s="1" customFormat="1" x14ac:dyDescent="0.25">
      <c r="A866" s="114"/>
    </row>
    <row r="867" spans="1:1" s="1" customFormat="1" x14ac:dyDescent="0.25">
      <c r="A867" s="114"/>
    </row>
    <row r="868" spans="1:1" s="1" customFormat="1" x14ac:dyDescent="0.25">
      <c r="A868" s="114"/>
    </row>
    <row r="869" spans="1:1" s="1" customFormat="1" x14ac:dyDescent="0.25">
      <c r="A869" s="114"/>
    </row>
    <row r="870" spans="1:1" s="1" customFormat="1" x14ac:dyDescent="0.25">
      <c r="A870" s="114"/>
    </row>
    <row r="871" spans="1:1" s="1" customFormat="1" x14ac:dyDescent="0.25">
      <c r="A871" s="114"/>
    </row>
    <row r="872" spans="1:1" s="1" customFormat="1" x14ac:dyDescent="0.25">
      <c r="A872" s="114"/>
    </row>
    <row r="873" spans="1:1" s="1" customFormat="1" x14ac:dyDescent="0.25">
      <c r="A873" s="114"/>
    </row>
    <row r="874" spans="1:1" s="1" customFormat="1" x14ac:dyDescent="0.25">
      <c r="A874" s="114"/>
    </row>
    <row r="875" spans="1:1" s="1" customFormat="1" x14ac:dyDescent="0.25">
      <c r="A875" s="114"/>
    </row>
    <row r="876" spans="1:1" s="1" customFormat="1" x14ac:dyDescent="0.25">
      <c r="A876" s="114"/>
    </row>
    <row r="877" spans="1:1" s="1" customFormat="1" x14ac:dyDescent="0.25">
      <c r="A877" s="114"/>
    </row>
    <row r="878" spans="1:1" s="1" customFormat="1" x14ac:dyDescent="0.25">
      <c r="A878" s="114"/>
    </row>
    <row r="879" spans="1:1" s="1" customFormat="1" x14ac:dyDescent="0.25">
      <c r="A879" s="114"/>
    </row>
    <row r="880" spans="1:1" s="1" customFormat="1" x14ac:dyDescent="0.25">
      <c r="A880" s="114"/>
    </row>
    <row r="881" spans="1:1" s="1" customFormat="1" x14ac:dyDescent="0.25">
      <c r="A881" s="114"/>
    </row>
    <row r="882" spans="1:1" s="1" customFormat="1" x14ac:dyDescent="0.25">
      <c r="A882" s="114"/>
    </row>
    <row r="883" spans="1:1" s="1" customFormat="1" x14ac:dyDescent="0.25">
      <c r="A883" s="114"/>
    </row>
    <row r="884" spans="1:1" s="1" customFormat="1" x14ac:dyDescent="0.25">
      <c r="A884" s="114"/>
    </row>
    <row r="885" spans="1:1" s="1" customFormat="1" x14ac:dyDescent="0.25">
      <c r="A885" s="114"/>
    </row>
    <row r="886" spans="1:1" s="1" customFormat="1" x14ac:dyDescent="0.25">
      <c r="A886" s="114"/>
    </row>
    <row r="887" spans="1:1" s="1" customFormat="1" x14ac:dyDescent="0.25">
      <c r="A887" s="114"/>
    </row>
    <row r="888" spans="1:1" s="1" customFormat="1" x14ac:dyDescent="0.25">
      <c r="A888" s="114"/>
    </row>
    <row r="889" spans="1:1" s="1" customFormat="1" x14ac:dyDescent="0.25">
      <c r="A889" s="114"/>
    </row>
    <row r="890" spans="1:1" s="1" customFormat="1" x14ac:dyDescent="0.25">
      <c r="A890" s="114"/>
    </row>
    <row r="891" spans="1:1" s="1" customFormat="1" x14ac:dyDescent="0.25">
      <c r="A891" s="114"/>
    </row>
    <row r="892" spans="1:1" s="1" customFormat="1" x14ac:dyDescent="0.25">
      <c r="A892" s="114"/>
    </row>
    <row r="893" spans="1:1" s="1" customFormat="1" x14ac:dyDescent="0.25">
      <c r="A893" s="114"/>
    </row>
    <row r="894" spans="1:1" s="1" customFormat="1" x14ac:dyDescent="0.25">
      <c r="A894" s="114"/>
    </row>
    <row r="895" spans="1:1" s="1" customFormat="1" x14ac:dyDescent="0.25">
      <c r="A895" s="114"/>
    </row>
    <row r="896" spans="1:1" s="1" customFormat="1" x14ac:dyDescent="0.25">
      <c r="A896" s="114"/>
    </row>
    <row r="897" spans="1:1" s="1" customFormat="1" x14ac:dyDescent="0.25">
      <c r="A897" s="114"/>
    </row>
    <row r="898" spans="1:1" s="1" customFormat="1" x14ac:dyDescent="0.25">
      <c r="A898" s="114"/>
    </row>
    <row r="899" spans="1:1" s="1" customFormat="1" x14ac:dyDescent="0.25">
      <c r="A899" s="114"/>
    </row>
    <row r="900" spans="1:1" s="1" customFormat="1" x14ac:dyDescent="0.25">
      <c r="A900" s="114"/>
    </row>
    <row r="901" spans="1:1" s="1" customFormat="1" x14ac:dyDescent="0.25">
      <c r="A901" s="114"/>
    </row>
    <row r="902" spans="1:1" s="1" customFormat="1" x14ac:dyDescent="0.25">
      <c r="A902" s="114"/>
    </row>
    <row r="903" spans="1:1" s="1" customFormat="1" x14ac:dyDescent="0.25">
      <c r="A903" s="114"/>
    </row>
    <row r="904" spans="1:1" s="1" customFormat="1" x14ac:dyDescent="0.25">
      <c r="A904" s="114"/>
    </row>
    <row r="905" spans="1:1" s="1" customFormat="1" x14ac:dyDescent="0.25">
      <c r="A905" s="114"/>
    </row>
    <row r="906" spans="1:1" s="1" customFormat="1" x14ac:dyDescent="0.25">
      <c r="A906" s="114"/>
    </row>
    <row r="907" spans="1:1" s="1" customFormat="1" x14ac:dyDescent="0.25">
      <c r="A907" s="114"/>
    </row>
    <row r="908" spans="1:1" s="1" customFormat="1" x14ac:dyDescent="0.25">
      <c r="A908" s="114"/>
    </row>
    <row r="909" spans="1:1" s="1" customFormat="1" x14ac:dyDescent="0.25">
      <c r="A909" s="114"/>
    </row>
    <row r="910" spans="1:1" s="1" customFormat="1" x14ac:dyDescent="0.25">
      <c r="A910" s="114"/>
    </row>
    <row r="911" spans="1:1" s="1" customFormat="1" x14ac:dyDescent="0.25">
      <c r="A911" s="114"/>
    </row>
    <row r="912" spans="1:1" s="1" customFormat="1" x14ac:dyDescent="0.25">
      <c r="A912" s="114"/>
    </row>
    <row r="913" spans="1:1" s="1" customFormat="1" x14ac:dyDescent="0.25">
      <c r="A913" s="114"/>
    </row>
    <row r="914" spans="1:1" s="1" customFormat="1" x14ac:dyDescent="0.25">
      <c r="A914" s="114"/>
    </row>
    <row r="915" spans="1:1" s="1" customFormat="1" x14ac:dyDescent="0.25">
      <c r="A915" s="114"/>
    </row>
    <row r="916" spans="1:1" s="1" customFormat="1" x14ac:dyDescent="0.25">
      <c r="A916" s="114"/>
    </row>
    <row r="917" spans="1:1" s="1" customFormat="1" x14ac:dyDescent="0.25">
      <c r="A917" s="114"/>
    </row>
    <row r="918" spans="1:1" s="1" customFormat="1" x14ac:dyDescent="0.25">
      <c r="A918" s="114"/>
    </row>
    <row r="919" spans="1:1" s="1" customFormat="1" x14ac:dyDescent="0.25">
      <c r="A919" s="114"/>
    </row>
    <row r="920" spans="1:1" s="1" customFormat="1" x14ac:dyDescent="0.25">
      <c r="A920" s="114"/>
    </row>
    <row r="921" spans="1:1" s="1" customFormat="1" x14ac:dyDescent="0.25">
      <c r="A921" s="114"/>
    </row>
    <row r="922" spans="1:1" s="1" customFormat="1" x14ac:dyDescent="0.25">
      <c r="A922" s="114"/>
    </row>
    <row r="923" spans="1:1" s="1" customFormat="1" x14ac:dyDescent="0.25">
      <c r="A923" s="114"/>
    </row>
    <row r="924" spans="1:1" s="1" customFormat="1" x14ac:dyDescent="0.25">
      <c r="A924" s="114"/>
    </row>
    <row r="925" spans="1:1" s="1" customFormat="1" x14ac:dyDescent="0.25">
      <c r="A925" s="114"/>
    </row>
    <row r="926" spans="1:1" s="1" customFormat="1" x14ac:dyDescent="0.25">
      <c r="A926" s="114"/>
    </row>
    <row r="927" spans="1:1" s="1" customFormat="1" x14ac:dyDescent="0.25">
      <c r="A927" s="114"/>
    </row>
    <row r="928" spans="1:1" s="1" customFormat="1" x14ac:dyDescent="0.25">
      <c r="A928" s="114"/>
    </row>
    <row r="929" spans="1:1" s="1" customFormat="1" x14ac:dyDescent="0.25">
      <c r="A929" s="114"/>
    </row>
    <row r="930" spans="1:1" s="1" customFormat="1" x14ac:dyDescent="0.25">
      <c r="A930" s="114"/>
    </row>
    <row r="931" spans="1:1" s="1" customFormat="1" x14ac:dyDescent="0.25">
      <c r="A931" s="114"/>
    </row>
    <row r="932" spans="1:1" s="1" customFormat="1" x14ac:dyDescent="0.25">
      <c r="A932" s="114"/>
    </row>
    <row r="933" spans="1:1" s="1" customFormat="1" x14ac:dyDescent="0.25">
      <c r="A933" s="114"/>
    </row>
    <row r="934" spans="1:1" s="1" customFormat="1" x14ac:dyDescent="0.25">
      <c r="A934" s="114"/>
    </row>
    <row r="935" spans="1:1" s="1" customFormat="1" x14ac:dyDescent="0.25">
      <c r="A935" s="114"/>
    </row>
    <row r="936" spans="1:1" s="1" customFormat="1" x14ac:dyDescent="0.25">
      <c r="A936" s="114"/>
    </row>
    <row r="937" spans="1:1" s="1" customFormat="1" x14ac:dyDescent="0.25">
      <c r="A937" s="114"/>
    </row>
    <row r="938" spans="1:1" s="1" customFormat="1" x14ac:dyDescent="0.25">
      <c r="A938" s="114"/>
    </row>
    <row r="939" spans="1:1" s="1" customFormat="1" x14ac:dyDescent="0.25">
      <c r="A939" s="114"/>
    </row>
    <row r="940" spans="1:1" s="1" customFormat="1" x14ac:dyDescent="0.25">
      <c r="A940" s="114"/>
    </row>
    <row r="941" spans="1:1" s="1" customFormat="1" x14ac:dyDescent="0.25">
      <c r="A941" s="114"/>
    </row>
    <row r="942" spans="1:1" s="1" customFormat="1" x14ac:dyDescent="0.25">
      <c r="A942" s="114"/>
    </row>
    <row r="943" spans="1:1" s="1" customFormat="1" x14ac:dyDescent="0.25">
      <c r="A943" s="114"/>
    </row>
    <row r="944" spans="1:1" s="1" customFormat="1" x14ac:dyDescent="0.25">
      <c r="A944" s="114"/>
    </row>
    <row r="945" spans="1:1" s="1" customFormat="1" x14ac:dyDescent="0.25">
      <c r="A945" s="114"/>
    </row>
    <row r="946" spans="1:1" s="1" customFormat="1" x14ac:dyDescent="0.25">
      <c r="A946" s="114"/>
    </row>
    <row r="947" spans="1:1" s="1" customFormat="1" x14ac:dyDescent="0.25">
      <c r="A947" s="114"/>
    </row>
    <row r="948" spans="1:1" s="1" customFormat="1" x14ac:dyDescent="0.25">
      <c r="A948" s="114"/>
    </row>
    <row r="949" spans="1:1" s="1" customFormat="1" x14ac:dyDescent="0.25">
      <c r="A949" s="114"/>
    </row>
    <row r="950" spans="1:1" s="1" customFormat="1" x14ac:dyDescent="0.25">
      <c r="A950" s="114"/>
    </row>
    <row r="951" spans="1:1" s="1" customFormat="1" x14ac:dyDescent="0.25">
      <c r="A951" s="114"/>
    </row>
    <row r="952" spans="1:1" s="1" customFormat="1" x14ac:dyDescent="0.25">
      <c r="A952" s="114"/>
    </row>
    <row r="953" spans="1:1" s="1" customFormat="1" x14ac:dyDescent="0.25">
      <c r="A953" s="114"/>
    </row>
    <row r="954" spans="1:1" s="1" customFormat="1" x14ac:dyDescent="0.25">
      <c r="A954" s="114"/>
    </row>
    <row r="955" spans="1:1" s="1" customFormat="1" x14ac:dyDescent="0.25">
      <c r="A955" s="114"/>
    </row>
    <row r="956" spans="1:1" s="1" customFormat="1" x14ac:dyDescent="0.25">
      <c r="A956" s="114"/>
    </row>
    <row r="957" spans="1:1" s="1" customFormat="1" x14ac:dyDescent="0.25">
      <c r="A957" s="114"/>
    </row>
    <row r="958" spans="1:1" s="1" customFormat="1" x14ac:dyDescent="0.25">
      <c r="A958" s="114"/>
    </row>
    <row r="959" spans="1:1" s="1" customFormat="1" x14ac:dyDescent="0.25">
      <c r="A959" s="114"/>
    </row>
    <row r="960" spans="1:1" s="1" customFormat="1" x14ac:dyDescent="0.25">
      <c r="A960" s="114"/>
    </row>
    <row r="961" spans="1:1" s="1" customFormat="1" x14ac:dyDescent="0.25">
      <c r="A961" s="114"/>
    </row>
    <row r="962" spans="1:1" s="1" customFormat="1" x14ac:dyDescent="0.25">
      <c r="A962" s="114"/>
    </row>
    <row r="963" spans="1:1" s="1" customFormat="1" x14ac:dyDescent="0.25">
      <c r="A963" s="114"/>
    </row>
    <row r="964" spans="1:1" s="1" customFormat="1" x14ac:dyDescent="0.25">
      <c r="A964" s="114"/>
    </row>
    <row r="965" spans="1:1" s="1" customFormat="1" x14ac:dyDescent="0.25">
      <c r="A965" s="114"/>
    </row>
    <row r="966" spans="1:1" s="1" customFormat="1" x14ac:dyDescent="0.25">
      <c r="A966" s="114"/>
    </row>
    <row r="967" spans="1:1" s="1" customFormat="1" x14ac:dyDescent="0.25">
      <c r="A967" s="114"/>
    </row>
    <row r="968" spans="1:1" s="1" customFormat="1" x14ac:dyDescent="0.25">
      <c r="A968" s="114"/>
    </row>
    <row r="969" spans="1:1" s="1" customFormat="1" x14ac:dyDescent="0.25">
      <c r="A969" s="114"/>
    </row>
    <row r="970" spans="1:1" s="1" customFormat="1" x14ac:dyDescent="0.25">
      <c r="A970" s="114"/>
    </row>
    <row r="971" spans="1:1" s="1" customFormat="1" x14ac:dyDescent="0.25">
      <c r="A971" s="114"/>
    </row>
    <row r="972" spans="1:1" s="1" customFormat="1" x14ac:dyDescent="0.25">
      <c r="A972" s="114"/>
    </row>
    <row r="973" spans="1:1" s="1" customFormat="1" x14ac:dyDescent="0.25">
      <c r="A973" s="114"/>
    </row>
    <row r="974" spans="1:1" s="1" customFormat="1" x14ac:dyDescent="0.25">
      <c r="A974" s="114"/>
    </row>
    <row r="975" spans="1:1" s="1" customFormat="1" x14ac:dyDescent="0.25">
      <c r="A975" s="114"/>
    </row>
    <row r="976" spans="1:1" s="1" customFormat="1" x14ac:dyDescent="0.25">
      <c r="A976" s="114"/>
    </row>
    <row r="977" spans="1:1" s="1" customFormat="1" x14ac:dyDescent="0.25">
      <c r="A977" s="114"/>
    </row>
    <row r="978" spans="1:1" s="1" customFormat="1" x14ac:dyDescent="0.25">
      <c r="A978" s="114"/>
    </row>
    <row r="979" spans="1:1" s="1" customFormat="1" x14ac:dyDescent="0.25">
      <c r="A979" s="114"/>
    </row>
    <row r="980" spans="1:1" s="1" customFormat="1" x14ac:dyDescent="0.25">
      <c r="A980" s="114"/>
    </row>
    <row r="981" spans="1:1" s="1" customFormat="1" x14ac:dyDescent="0.25">
      <c r="A981" s="114"/>
    </row>
    <row r="982" spans="1:1" s="1" customFormat="1" x14ac:dyDescent="0.25">
      <c r="A982" s="114"/>
    </row>
    <row r="983" spans="1:1" s="1" customFormat="1" x14ac:dyDescent="0.25">
      <c r="A983" s="114"/>
    </row>
    <row r="984" spans="1:1" s="1" customFormat="1" x14ac:dyDescent="0.25">
      <c r="A984" s="114"/>
    </row>
    <row r="985" spans="1:1" s="1" customFormat="1" x14ac:dyDescent="0.25">
      <c r="A985" s="114"/>
    </row>
    <row r="986" spans="1:1" s="1" customFormat="1" x14ac:dyDescent="0.25">
      <c r="A986" s="114"/>
    </row>
    <row r="987" spans="1:1" s="1" customFormat="1" x14ac:dyDescent="0.25">
      <c r="A987" s="114"/>
    </row>
    <row r="988" spans="1:1" s="1" customFormat="1" x14ac:dyDescent="0.25">
      <c r="A988" s="114"/>
    </row>
    <row r="989" spans="1:1" s="1" customFormat="1" x14ac:dyDescent="0.25">
      <c r="A989" s="114"/>
    </row>
    <row r="990" spans="1:1" s="1" customFormat="1" x14ac:dyDescent="0.25">
      <c r="A990" s="114"/>
    </row>
    <row r="991" spans="1:1" s="1" customFormat="1" x14ac:dyDescent="0.25">
      <c r="A991" s="114"/>
    </row>
    <row r="992" spans="1:1" s="1" customFormat="1" x14ac:dyDescent="0.25">
      <c r="A992" s="114"/>
    </row>
    <row r="993" spans="1:1" s="1" customFormat="1" x14ac:dyDescent="0.25">
      <c r="A993" s="114"/>
    </row>
    <row r="994" spans="1:1" s="1" customFormat="1" x14ac:dyDescent="0.25">
      <c r="A994" s="114"/>
    </row>
    <row r="995" spans="1:1" s="1" customFormat="1" x14ac:dyDescent="0.25">
      <c r="A995" s="114"/>
    </row>
    <row r="996" spans="1:1" s="1" customFormat="1" x14ac:dyDescent="0.25">
      <c r="A996" s="114"/>
    </row>
    <row r="997" spans="1:1" s="1" customFormat="1" x14ac:dyDescent="0.25">
      <c r="A997" s="114"/>
    </row>
    <row r="998" spans="1:1" s="1" customFormat="1" x14ac:dyDescent="0.25">
      <c r="A998" s="114"/>
    </row>
    <row r="999" spans="1:1" s="1" customFormat="1" x14ac:dyDescent="0.25">
      <c r="A999" s="114"/>
    </row>
    <row r="1000" spans="1:1" s="1" customFormat="1" x14ac:dyDescent="0.25">
      <c r="A1000" s="114"/>
    </row>
    <row r="1001" spans="1:1" s="1" customFormat="1" x14ac:dyDescent="0.25">
      <c r="A1001" s="114"/>
    </row>
    <row r="1002" spans="1:1" s="1" customFormat="1" x14ac:dyDescent="0.25">
      <c r="A1002" s="114"/>
    </row>
    <row r="1003" spans="1:1" s="1" customFormat="1" x14ac:dyDescent="0.25">
      <c r="A1003" s="114"/>
    </row>
    <row r="1004" spans="1:1" s="1" customFormat="1" x14ac:dyDescent="0.25">
      <c r="A1004" s="114"/>
    </row>
    <row r="1005" spans="1:1" s="1" customFormat="1" x14ac:dyDescent="0.25">
      <c r="A1005" s="114"/>
    </row>
    <row r="1006" spans="1:1" s="1" customFormat="1" x14ac:dyDescent="0.25">
      <c r="A1006" s="114"/>
    </row>
    <row r="1007" spans="1:1" s="1" customFormat="1" x14ac:dyDescent="0.25">
      <c r="A1007" s="114"/>
    </row>
    <row r="1008" spans="1:1" s="1" customFormat="1" x14ac:dyDescent="0.25">
      <c r="A1008" s="114"/>
    </row>
    <row r="1009" spans="1:1" s="1" customFormat="1" x14ac:dyDescent="0.25">
      <c r="A1009" s="114"/>
    </row>
    <row r="1010" spans="1:1" s="1" customFormat="1" x14ac:dyDescent="0.25">
      <c r="A1010" s="114"/>
    </row>
    <row r="1011" spans="1:1" s="1" customFormat="1" x14ac:dyDescent="0.25">
      <c r="A1011" s="114"/>
    </row>
    <row r="1012" spans="1:1" s="1" customFormat="1" x14ac:dyDescent="0.25">
      <c r="A1012" s="114"/>
    </row>
    <row r="1013" spans="1:1" s="1" customFormat="1" x14ac:dyDescent="0.25">
      <c r="A1013" s="114"/>
    </row>
    <row r="1014" spans="1:1" s="1" customFormat="1" x14ac:dyDescent="0.25">
      <c r="A1014" s="114"/>
    </row>
    <row r="1015" spans="1:1" s="1" customFormat="1" x14ac:dyDescent="0.25">
      <c r="A1015" s="114"/>
    </row>
    <row r="1016" spans="1:1" s="1" customFormat="1" x14ac:dyDescent="0.25">
      <c r="A1016" s="114"/>
    </row>
    <row r="1017" spans="1:1" s="1" customFormat="1" x14ac:dyDescent="0.25">
      <c r="A1017" s="114"/>
    </row>
    <row r="1018" spans="1:1" s="1" customFormat="1" x14ac:dyDescent="0.25">
      <c r="A1018" s="114"/>
    </row>
    <row r="1019" spans="1:1" s="1" customFormat="1" x14ac:dyDescent="0.25">
      <c r="A1019" s="114"/>
    </row>
    <row r="1020" spans="1:1" s="1" customFormat="1" x14ac:dyDescent="0.25">
      <c r="A1020" s="114"/>
    </row>
    <row r="1021" spans="1:1" s="1" customFormat="1" x14ac:dyDescent="0.25">
      <c r="A1021" s="114"/>
    </row>
    <row r="1022" spans="1:1" s="1" customFormat="1" x14ac:dyDescent="0.25">
      <c r="A1022" s="114"/>
    </row>
    <row r="1023" spans="1:1" s="1" customFormat="1" x14ac:dyDescent="0.25">
      <c r="A1023" s="114"/>
    </row>
    <row r="1024" spans="1:1" s="1" customFormat="1" x14ac:dyDescent="0.25">
      <c r="A1024" s="114"/>
    </row>
    <row r="1025" spans="1:1" s="1" customFormat="1" x14ac:dyDescent="0.25">
      <c r="A1025" s="114"/>
    </row>
    <row r="1026" spans="1:1" s="1" customFormat="1" x14ac:dyDescent="0.25">
      <c r="A1026" s="114"/>
    </row>
    <row r="1027" spans="1:1" s="1" customFormat="1" x14ac:dyDescent="0.25">
      <c r="A1027" s="114"/>
    </row>
    <row r="1028" spans="1:1" s="1" customFormat="1" x14ac:dyDescent="0.25">
      <c r="A1028" s="114"/>
    </row>
    <row r="1029" spans="1:1" s="1" customFormat="1" x14ac:dyDescent="0.25">
      <c r="A1029" s="114"/>
    </row>
    <row r="1030" spans="1:1" s="1" customFormat="1" x14ac:dyDescent="0.25">
      <c r="A1030" s="114"/>
    </row>
    <row r="1031" spans="1:1" s="1" customFormat="1" x14ac:dyDescent="0.25">
      <c r="A1031" s="114"/>
    </row>
    <row r="1032" spans="1:1" s="1" customFormat="1" x14ac:dyDescent="0.25">
      <c r="A1032" s="114"/>
    </row>
    <row r="1033" spans="1:1" s="1" customFormat="1" x14ac:dyDescent="0.25">
      <c r="A1033" s="114"/>
    </row>
    <row r="1034" spans="1:1" s="1" customFormat="1" x14ac:dyDescent="0.25">
      <c r="A1034" s="114"/>
    </row>
    <row r="1035" spans="1:1" s="1" customFormat="1" x14ac:dyDescent="0.25">
      <c r="A1035" s="114"/>
    </row>
    <row r="1036" spans="1:1" s="1" customFormat="1" x14ac:dyDescent="0.25">
      <c r="A1036" s="114"/>
    </row>
    <row r="1037" spans="1:1" s="1" customFormat="1" x14ac:dyDescent="0.25">
      <c r="A1037" s="114"/>
    </row>
    <row r="1038" spans="1:1" s="1" customFormat="1" x14ac:dyDescent="0.25">
      <c r="A1038" s="114"/>
    </row>
    <row r="1039" spans="1:1" s="1" customFormat="1" x14ac:dyDescent="0.25">
      <c r="A1039" s="114"/>
    </row>
    <row r="1040" spans="1:1" s="1" customFormat="1" x14ac:dyDescent="0.25">
      <c r="A1040" s="114"/>
    </row>
    <row r="1041" spans="1:1" s="1" customFormat="1" x14ac:dyDescent="0.25">
      <c r="A1041" s="114"/>
    </row>
    <row r="1042" spans="1:1" s="1" customFormat="1" x14ac:dyDescent="0.25">
      <c r="A1042" s="114"/>
    </row>
    <row r="1043" spans="1:1" s="1" customFormat="1" x14ac:dyDescent="0.25">
      <c r="A1043" s="114"/>
    </row>
    <row r="1044" spans="1:1" s="1" customFormat="1" x14ac:dyDescent="0.25">
      <c r="A1044" s="114"/>
    </row>
    <row r="1045" spans="1:1" s="1" customFormat="1" x14ac:dyDescent="0.25">
      <c r="A1045" s="114"/>
    </row>
    <row r="1046" spans="1:1" s="1" customFormat="1" x14ac:dyDescent="0.25">
      <c r="A1046" s="114"/>
    </row>
    <row r="1047" spans="1:1" s="1" customFormat="1" x14ac:dyDescent="0.25">
      <c r="A1047" s="114"/>
    </row>
    <row r="1048" spans="1:1" s="1" customFormat="1" x14ac:dyDescent="0.25">
      <c r="A1048" s="114"/>
    </row>
    <row r="1049" spans="1:1" s="1" customFormat="1" x14ac:dyDescent="0.25">
      <c r="A1049" s="114"/>
    </row>
    <row r="1050" spans="1:1" s="1" customFormat="1" x14ac:dyDescent="0.25">
      <c r="A1050" s="114"/>
    </row>
    <row r="1051" spans="1:1" s="1" customFormat="1" x14ac:dyDescent="0.25">
      <c r="A1051" s="114"/>
    </row>
    <row r="1052" spans="1:1" s="1" customFormat="1" x14ac:dyDescent="0.25">
      <c r="A1052" s="114"/>
    </row>
    <row r="1053" spans="1:1" s="1" customFormat="1" x14ac:dyDescent="0.25">
      <c r="A1053" s="114"/>
    </row>
    <row r="1054" spans="1:1" s="1" customFormat="1" x14ac:dyDescent="0.25">
      <c r="A1054" s="114"/>
    </row>
    <row r="1055" spans="1:1" s="1" customFormat="1" x14ac:dyDescent="0.25">
      <c r="A1055" s="114"/>
    </row>
    <row r="1056" spans="1:1" s="1" customFormat="1" x14ac:dyDescent="0.25">
      <c r="A1056" s="114"/>
    </row>
    <row r="1057" spans="1:1" s="1" customFormat="1" x14ac:dyDescent="0.25">
      <c r="A1057" s="114"/>
    </row>
    <row r="1058" spans="1:1" s="1" customFormat="1" x14ac:dyDescent="0.25">
      <c r="A1058" s="114"/>
    </row>
    <row r="1059" spans="1:1" s="1" customFormat="1" x14ac:dyDescent="0.25">
      <c r="A1059" s="114"/>
    </row>
    <row r="1060" spans="1:1" s="1" customFormat="1" x14ac:dyDescent="0.25">
      <c r="A1060" s="114"/>
    </row>
    <row r="1061" spans="1:1" s="1" customFormat="1" x14ac:dyDescent="0.25">
      <c r="A1061" s="114"/>
    </row>
    <row r="1062" spans="1:1" s="1" customFormat="1" x14ac:dyDescent="0.25">
      <c r="A1062" s="114"/>
    </row>
    <row r="1063" spans="1:1" s="1" customFormat="1" x14ac:dyDescent="0.25">
      <c r="A1063" s="114"/>
    </row>
    <row r="1064" spans="1:1" s="1" customFormat="1" x14ac:dyDescent="0.25">
      <c r="A1064" s="114"/>
    </row>
    <row r="1065" spans="1:1" s="1" customFormat="1" x14ac:dyDescent="0.25">
      <c r="A1065" s="114"/>
    </row>
    <row r="1066" spans="1:1" s="1" customFormat="1" x14ac:dyDescent="0.25">
      <c r="A1066" s="114"/>
    </row>
    <row r="1067" spans="1:1" s="1" customFormat="1" x14ac:dyDescent="0.25">
      <c r="A1067" s="114"/>
    </row>
    <row r="1068" spans="1:1" s="1" customFormat="1" x14ac:dyDescent="0.25">
      <c r="A1068" s="114"/>
    </row>
    <row r="1069" spans="1:1" s="1" customFormat="1" x14ac:dyDescent="0.25">
      <c r="A1069" s="114"/>
    </row>
    <row r="1070" spans="1:1" s="1" customFormat="1" x14ac:dyDescent="0.25">
      <c r="A1070" s="114"/>
    </row>
    <row r="1071" spans="1:1" s="1" customFormat="1" x14ac:dyDescent="0.25">
      <c r="A1071" s="114"/>
    </row>
    <row r="1072" spans="1:1" s="1" customFormat="1" x14ac:dyDescent="0.25">
      <c r="A1072" s="114"/>
    </row>
    <row r="1073" spans="1:1" s="1" customFormat="1" x14ac:dyDescent="0.25">
      <c r="A1073" s="114"/>
    </row>
    <row r="1074" spans="1:1" s="1" customFormat="1" x14ac:dyDescent="0.25">
      <c r="A1074" s="114"/>
    </row>
    <row r="1075" spans="1:1" s="1" customFormat="1" x14ac:dyDescent="0.25">
      <c r="A1075" s="114"/>
    </row>
    <row r="1076" spans="1:1" s="1" customFormat="1" x14ac:dyDescent="0.25">
      <c r="A1076" s="114"/>
    </row>
    <row r="1077" spans="1:1" s="1" customFormat="1" x14ac:dyDescent="0.25">
      <c r="A1077" s="114"/>
    </row>
    <row r="1078" spans="1:1" s="1" customFormat="1" x14ac:dyDescent="0.25">
      <c r="A1078" s="114"/>
    </row>
    <row r="1079" spans="1:1" s="1" customFormat="1" x14ac:dyDescent="0.25">
      <c r="A1079" s="114"/>
    </row>
    <row r="1080" spans="1:1" s="1" customFormat="1" x14ac:dyDescent="0.25">
      <c r="A1080" s="114"/>
    </row>
    <row r="1081" spans="1:1" s="1" customFormat="1" x14ac:dyDescent="0.25">
      <c r="A1081" s="114"/>
    </row>
    <row r="1082" spans="1:1" s="1" customFormat="1" x14ac:dyDescent="0.25">
      <c r="A1082" s="114"/>
    </row>
    <row r="1083" spans="1:1" s="1" customFormat="1" x14ac:dyDescent="0.25">
      <c r="A1083" s="114"/>
    </row>
    <row r="1084" spans="1:1" s="1" customFormat="1" x14ac:dyDescent="0.25">
      <c r="A1084" s="114"/>
    </row>
    <row r="1085" spans="1:1" s="1" customFormat="1" x14ac:dyDescent="0.25">
      <c r="A1085" s="114"/>
    </row>
    <row r="1086" spans="1:1" s="1" customFormat="1" x14ac:dyDescent="0.25">
      <c r="A1086" s="114"/>
    </row>
    <row r="1087" spans="1:1" s="1" customFormat="1" x14ac:dyDescent="0.25">
      <c r="A1087" s="114"/>
    </row>
    <row r="1088" spans="1:1" s="1" customFormat="1" x14ac:dyDescent="0.25">
      <c r="A1088" s="114"/>
    </row>
    <row r="1089" spans="1:1" s="1" customFormat="1" x14ac:dyDescent="0.25">
      <c r="A1089" s="114"/>
    </row>
    <row r="1090" spans="1:1" s="1" customFormat="1" x14ac:dyDescent="0.25">
      <c r="A1090" s="114"/>
    </row>
    <row r="1091" spans="1:1" s="1" customFormat="1" x14ac:dyDescent="0.25">
      <c r="A1091" s="114"/>
    </row>
    <row r="1092" spans="1:1" s="1" customFormat="1" x14ac:dyDescent="0.25">
      <c r="A1092" s="114"/>
    </row>
    <row r="1093" spans="1:1" s="1" customFormat="1" x14ac:dyDescent="0.25">
      <c r="A1093" s="114"/>
    </row>
    <row r="1094" spans="1:1" s="1" customFormat="1" x14ac:dyDescent="0.25">
      <c r="A1094" s="114"/>
    </row>
    <row r="1095" spans="1:1" s="1" customFormat="1" x14ac:dyDescent="0.25">
      <c r="A1095" s="114"/>
    </row>
    <row r="1096" spans="1:1" s="1" customFormat="1" x14ac:dyDescent="0.25">
      <c r="A1096" s="114"/>
    </row>
    <row r="1097" spans="1:1" s="1" customFormat="1" x14ac:dyDescent="0.25">
      <c r="A1097" s="114"/>
    </row>
    <row r="1098" spans="1:1" s="1" customFormat="1" x14ac:dyDescent="0.25">
      <c r="A1098" s="114"/>
    </row>
    <row r="1099" spans="1:1" s="1" customFormat="1" x14ac:dyDescent="0.25">
      <c r="A1099" s="114"/>
    </row>
    <row r="1100" spans="1:1" s="1" customFormat="1" x14ac:dyDescent="0.25">
      <c r="A1100" s="114"/>
    </row>
    <row r="1101" spans="1:1" s="1" customFormat="1" x14ac:dyDescent="0.25">
      <c r="A1101" s="114"/>
    </row>
    <row r="1102" spans="1:1" s="1" customFormat="1" x14ac:dyDescent="0.25">
      <c r="A1102" s="114"/>
    </row>
    <row r="1103" spans="1:1" s="1" customFormat="1" x14ac:dyDescent="0.25">
      <c r="A1103" s="114"/>
    </row>
    <row r="1104" spans="1:1" s="1" customFormat="1" x14ac:dyDescent="0.25">
      <c r="A1104" s="114"/>
    </row>
    <row r="1105" spans="1:1" s="1" customFormat="1" x14ac:dyDescent="0.25">
      <c r="A1105" s="114"/>
    </row>
    <row r="1106" spans="1:1" s="1" customFormat="1" x14ac:dyDescent="0.25">
      <c r="A1106" s="114"/>
    </row>
    <row r="1107" spans="1:1" s="1" customFormat="1" x14ac:dyDescent="0.25">
      <c r="A1107" s="114"/>
    </row>
    <row r="1108" spans="1:1" s="1" customFormat="1" x14ac:dyDescent="0.25">
      <c r="A1108" s="114"/>
    </row>
    <row r="1109" spans="1:1" s="1" customFormat="1" x14ac:dyDescent="0.25">
      <c r="A1109" s="114"/>
    </row>
    <row r="1110" spans="1:1" s="1" customFormat="1" x14ac:dyDescent="0.25">
      <c r="A1110" s="114"/>
    </row>
    <row r="1111" spans="1:1" s="1" customFormat="1" x14ac:dyDescent="0.25">
      <c r="A1111" s="114"/>
    </row>
    <row r="1112" spans="1:1" s="1" customFormat="1" x14ac:dyDescent="0.25">
      <c r="A1112" s="114"/>
    </row>
    <row r="1113" spans="1:1" s="1" customFormat="1" x14ac:dyDescent="0.25">
      <c r="A1113" s="114"/>
    </row>
    <row r="1114" spans="1:1" s="1" customFormat="1" x14ac:dyDescent="0.25">
      <c r="A1114" s="114"/>
    </row>
    <row r="1115" spans="1:1" s="1" customFormat="1" x14ac:dyDescent="0.25">
      <c r="A1115" s="114"/>
    </row>
    <row r="1116" spans="1:1" s="1" customFormat="1" x14ac:dyDescent="0.25">
      <c r="A1116" s="114"/>
    </row>
    <row r="1117" spans="1:1" s="1" customFormat="1" x14ac:dyDescent="0.25">
      <c r="A1117" s="114"/>
    </row>
    <row r="1118" spans="1:1" s="1" customFormat="1" x14ac:dyDescent="0.25">
      <c r="A1118" s="114"/>
    </row>
    <row r="1119" spans="1:1" s="1" customFormat="1" x14ac:dyDescent="0.25">
      <c r="A1119" s="114"/>
    </row>
    <row r="1120" spans="1:1" s="1" customFormat="1" x14ac:dyDescent="0.25">
      <c r="A1120" s="114"/>
    </row>
    <row r="1121" spans="1:1" s="1" customFormat="1" x14ac:dyDescent="0.25">
      <c r="A1121" s="114"/>
    </row>
    <row r="1122" spans="1:1" s="1" customFormat="1" x14ac:dyDescent="0.25">
      <c r="A1122" s="114"/>
    </row>
    <row r="1123" spans="1:1" s="1" customFormat="1" x14ac:dyDescent="0.25">
      <c r="A1123" s="114"/>
    </row>
    <row r="1124" spans="1:1" s="1" customFormat="1" x14ac:dyDescent="0.25">
      <c r="A1124" s="114"/>
    </row>
    <row r="1125" spans="1:1" s="1" customFormat="1" x14ac:dyDescent="0.25">
      <c r="A1125" s="114"/>
    </row>
    <row r="1126" spans="1:1" s="1" customFormat="1" x14ac:dyDescent="0.25">
      <c r="A1126" s="114"/>
    </row>
    <row r="1127" spans="1:1" s="1" customFormat="1" x14ac:dyDescent="0.25">
      <c r="A1127" s="114"/>
    </row>
    <row r="1128" spans="1:1" s="1" customFormat="1" x14ac:dyDescent="0.25">
      <c r="A1128" s="114"/>
    </row>
    <row r="1129" spans="1:1" s="1" customFormat="1" x14ac:dyDescent="0.25">
      <c r="A1129" s="114"/>
    </row>
    <row r="1130" spans="1:1" s="1" customFormat="1" x14ac:dyDescent="0.25">
      <c r="A1130" s="114"/>
    </row>
    <row r="1131" spans="1:1" s="1" customFormat="1" x14ac:dyDescent="0.25">
      <c r="A1131" s="114"/>
    </row>
    <row r="1132" spans="1:1" s="1" customFormat="1" x14ac:dyDescent="0.25">
      <c r="A1132" s="114"/>
    </row>
    <row r="1133" spans="1:1" s="1" customFormat="1" x14ac:dyDescent="0.25">
      <c r="A1133" s="114"/>
    </row>
    <row r="1134" spans="1:1" s="1" customFormat="1" x14ac:dyDescent="0.25">
      <c r="A1134" s="114"/>
    </row>
    <row r="1135" spans="1:1" s="1" customFormat="1" x14ac:dyDescent="0.25">
      <c r="A1135" s="114"/>
    </row>
    <row r="1136" spans="1:1" s="1" customFormat="1" x14ac:dyDescent="0.25">
      <c r="A1136" s="114"/>
    </row>
    <row r="1137" spans="1:1" s="1" customFormat="1" x14ac:dyDescent="0.25">
      <c r="A1137" s="114"/>
    </row>
    <row r="1138" spans="1:1" s="1" customFormat="1" x14ac:dyDescent="0.25">
      <c r="A1138" s="114"/>
    </row>
    <row r="1139" spans="1:1" s="1" customFormat="1" x14ac:dyDescent="0.25">
      <c r="A1139" s="114"/>
    </row>
    <row r="1140" spans="1:1" s="1" customFormat="1" x14ac:dyDescent="0.25">
      <c r="A1140" s="114"/>
    </row>
    <row r="1141" spans="1:1" s="1" customFormat="1" x14ac:dyDescent="0.25">
      <c r="A1141" s="114"/>
    </row>
    <row r="1142" spans="1:1" s="1" customFormat="1" x14ac:dyDescent="0.25">
      <c r="A1142" s="114"/>
    </row>
    <row r="1143" spans="1:1" s="1" customFormat="1" x14ac:dyDescent="0.25">
      <c r="A1143" s="114"/>
    </row>
    <row r="1144" spans="1:1" s="1" customFormat="1" x14ac:dyDescent="0.25">
      <c r="A1144" s="114"/>
    </row>
    <row r="1145" spans="1:1" s="1" customFormat="1" x14ac:dyDescent="0.25">
      <c r="A1145" s="114"/>
    </row>
    <row r="1146" spans="1:1" s="1" customFormat="1" x14ac:dyDescent="0.25">
      <c r="A1146" s="114"/>
    </row>
    <row r="1147" spans="1:1" s="1" customFormat="1" x14ac:dyDescent="0.25">
      <c r="A1147" s="114"/>
    </row>
    <row r="1148" spans="1:1" s="1" customFormat="1" x14ac:dyDescent="0.25">
      <c r="A1148" s="114"/>
    </row>
    <row r="1149" spans="1:1" s="1" customFormat="1" x14ac:dyDescent="0.25">
      <c r="A1149" s="114"/>
    </row>
    <row r="1150" spans="1:1" s="1" customFormat="1" x14ac:dyDescent="0.25">
      <c r="A1150" s="114"/>
    </row>
    <row r="1151" spans="1:1" s="1" customFormat="1" x14ac:dyDescent="0.25">
      <c r="A1151" s="114"/>
    </row>
    <row r="1152" spans="1:1" s="1" customFormat="1" x14ac:dyDescent="0.25">
      <c r="A1152" s="114"/>
    </row>
    <row r="1153" spans="1:1" s="1" customFormat="1" x14ac:dyDescent="0.25">
      <c r="A1153" s="114"/>
    </row>
    <row r="1154" spans="1:1" s="1" customFormat="1" x14ac:dyDescent="0.25">
      <c r="A1154" s="114"/>
    </row>
    <row r="1155" spans="1:1" s="1" customFormat="1" x14ac:dyDescent="0.25">
      <c r="A1155" s="114"/>
    </row>
    <row r="1156" spans="1:1" s="1" customFormat="1" x14ac:dyDescent="0.25">
      <c r="A1156" s="114"/>
    </row>
    <row r="1157" spans="1:1" s="1" customFormat="1" x14ac:dyDescent="0.25">
      <c r="A1157" s="114"/>
    </row>
    <row r="1158" spans="1:1" s="1" customFormat="1" x14ac:dyDescent="0.25">
      <c r="A1158" s="114"/>
    </row>
    <row r="1159" spans="1:1" s="1" customFormat="1" x14ac:dyDescent="0.25">
      <c r="A1159" s="114"/>
    </row>
    <row r="1160" spans="1:1" s="1" customFormat="1" x14ac:dyDescent="0.25">
      <c r="A1160" s="114"/>
    </row>
    <row r="1161" spans="1:1" s="1" customFormat="1" x14ac:dyDescent="0.25">
      <c r="A1161" s="114"/>
    </row>
    <row r="1162" spans="1:1" s="1" customFormat="1" x14ac:dyDescent="0.25">
      <c r="A1162" s="114"/>
    </row>
    <row r="1163" spans="1:1" s="1" customFormat="1" x14ac:dyDescent="0.25">
      <c r="A1163" s="114"/>
    </row>
    <row r="1164" spans="1:1" s="1" customFormat="1" x14ac:dyDescent="0.25">
      <c r="A1164" s="114"/>
    </row>
    <row r="1165" spans="1:1" s="1" customFormat="1" x14ac:dyDescent="0.25">
      <c r="A1165" s="114"/>
    </row>
    <row r="1166" spans="1:1" s="1" customFormat="1" x14ac:dyDescent="0.25">
      <c r="A1166" s="114"/>
    </row>
    <row r="1167" spans="1:1" s="1" customFormat="1" x14ac:dyDescent="0.25">
      <c r="A1167" s="114"/>
    </row>
    <row r="1168" spans="1:1" s="1" customFormat="1" x14ac:dyDescent="0.25">
      <c r="A1168" s="114"/>
    </row>
    <row r="1169" spans="1:1" s="1" customFormat="1" x14ac:dyDescent="0.25">
      <c r="A1169" s="114"/>
    </row>
    <row r="1170" spans="1:1" s="1" customFormat="1" x14ac:dyDescent="0.25">
      <c r="A1170" s="114"/>
    </row>
    <row r="1171" spans="1:1" s="1" customFormat="1" x14ac:dyDescent="0.25">
      <c r="A1171" s="114"/>
    </row>
    <row r="1172" spans="1:1" s="1" customFormat="1" x14ac:dyDescent="0.25">
      <c r="A1172" s="114"/>
    </row>
    <row r="1173" spans="1:1" s="1" customFormat="1" x14ac:dyDescent="0.25">
      <c r="A1173" s="114"/>
    </row>
    <row r="1174" spans="1:1" s="1" customFormat="1" x14ac:dyDescent="0.25">
      <c r="A1174" s="114"/>
    </row>
    <row r="1175" spans="1:1" s="1" customFormat="1" x14ac:dyDescent="0.25">
      <c r="A1175" s="114"/>
    </row>
    <row r="1176" spans="1:1" s="1" customFormat="1" x14ac:dyDescent="0.25">
      <c r="A1176" s="114"/>
    </row>
    <row r="1177" spans="1:1" s="1" customFormat="1" x14ac:dyDescent="0.25">
      <c r="A1177" s="114"/>
    </row>
    <row r="1178" spans="1:1" s="1" customFormat="1" x14ac:dyDescent="0.25">
      <c r="A1178" s="114"/>
    </row>
    <row r="1179" spans="1:1" s="1" customFormat="1" x14ac:dyDescent="0.25">
      <c r="A1179" s="114"/>
    </row>
    <row r="1180" spans="1:1" s="1" customFormat="1" x14ac:dyDescent="0.25">
      <c r="A1180" s="114"/>
    </row>
    <row r="1181" spans="1:1" s="1" customFormat="1" x14ac:dyDescent="0.25">
      <c r="A1181" s="114"/>
    </row>
    <row r="1182" spans="1:1" s="1" customFormat="1" x14ac:dyDescent="0.25">
      <c r="A1182" s="114"/>
    </row>
    <row r="1183" spans="1:1" s="1" customFormat="1" x14ac:dyDescent="0.25">
      <c r="A1183" s="114"/>
    </row>
    <row r="1184" spans="1:1" s="1" customFormat="1" x14ac:dyDescent="0.25">
      <c r="A1184" s="114"/>
    </row>
    <row r="1185" spans="1:1" s="1" customFormat="1" x14ac:dyDescent="0.25">
      <c r="A1185" s="114"/>
    </row>
    <row r="1186" spans="1:1" s="1" customFormat="1" x14ac:dyDescent="0.25">
      <c r="A1186" s="114"/>
    </row>
    <row r="1187" spans="1:1" s="1" customFormat="1" x14ac:dyDescent="0.25">
      <c r="A1187" s="114"/>
    </row>
    <row r="1188" spans="1:1" s="1" customFormat="1" x14ac:dyDescent="0.25">
      <c r="A1188" s="114"/>
    </row>
    <row r="1189" spans="1:1" s="1" customFormat="1" x14ac:dyDescent="0.25">
      <c r="A1189" s="114"/>
    </row>
    <row r="1190" spans="1:1" s="1" customFormat="1" x14ac:dyDescent="0.25">
      <c r="A1190" s="114"/>
    </row>
    <row r="1191" spans="1:1" s="1" customFormat="1" x14ac:dyDescent="0.25">
      <c r="A1191" s="114"/>
    </row>
    <row r="1192" spans="1:1" s="1" customFormat="1" x14ac:dyDescent="0.25">
      <c r="A1192" s="114"/>
    </row>
    <row r="1193" spans="1:1" s="1" customFormat="1" x14ac:dyDescent="0.25">
      <c r="A1193" s="114"/>
    </row>
    <row r="1194" spans="1:1" s="1" customFormat="1" x14ac:dyDescent="0.25">
      <c r="A1194" s="114"/>
    </row>
    <row r="1195" spans="1:1" s="1" customFormat="1" x14ac:dyDescent="0.25">
      <c r="A1195" s="114"/>
    </row>
    <row r="1196" spans="1:1" s="1" customFormat="1" x14ac:dyDescent="0.25">
      <c r="A1196" s="114"/>
    </row>
    <row r="1197" spans="1:1" s="1" customFormat="1" x14ac:dyDescent="0.25">
      <c r="A1197" s="114"/>
    </row>
    <row r="1198" spans="1:1" s="1" customFormat="1" x14ac:dyDescent="0.25">
      <c r="A1198" s="114"/>
    </row>
    <row r="1199" spans="1:1" s="1" customFormat="1" x14ac:dyDescent="0.25">
      <c r="A1199" s="114"/>
    </row>
    <row r="1200" spans="1:1" s="1" customFormat="1" x14ac:dyDescent="0.25">
      <c r="A1200" s="114"/>
    </row>
    <row r="1201" spans="1:1" s="1" customFormat="1" x14ac:dyDescent="0.25">
      <c r="A1201" s="114"/>
    </row>
    <row r="1202" spans="1:1" s="1" customFormat="1" x14ac:dyDescent="0.25">
      <c r="A1202" s="114"/>
    </row>
    <row r="1203" spans="1:1" s="1" customFormat="1" x14ac:dyDescent="0.25">
      <c r="A1203" s="114"/>
    </row>
    <row r="1204" spans="1:1" s="1" customFormat="1" x14ac:dyDescent="0.25">
      <c r="A1204" s="114"/>
    </row>
    <row r="1205" spans="1:1" s="1" customFormat="1" x14ac:dyDescent="0.25">
      <c r="A1205" s="114"/>
    </row>
    <row r="1206" spans="1:1" s="1" customFormat="1" x14ac:dyDescent="0.25">
      <c r="A1206" s="114"/>
    </row>
    <row r="1207" spans="1:1" s="1" customFormat="1" x14ac:dyDescent="0.25">
      <c r="A1207" s="114"/>
    </row>
    <row r="1208" spans="1:1" s="1" customFormat="1" x14ac:dyDescent="0.25">
      <c r="A1208" s="114"/>
    </row>
    <row r="1209" spans="1:1" s="1" customFormat="1" x14ac:dyDescent="0.25">
      <c r="A1209" s="114"/>
    </row>
    <row r="1210" spans="1:1" s="1" customFormat="1" x14ac:dyDescent="0.25">
      <c r="A1210" s="114"/>
    </row>
    <row r="1211" spans="1:1" s="1" customFormat="1" x14ac:dyDescent="0.25">
      <c r="A1211" s="114"/>
    </row>
    <row r="1212" spans="1:1" s="1" customFormat="1" x14ac:dyDescent="0.25">
      <c r="A1212" s="114"/>
    </row>
    <row r="1213" spans="1:1" s="1" customFormat="1" x14ac:dyDescent="0.25">
      <c r="A1213" s="114"/>
    </row>
    <row r="1214" spans="1:1" s="1" customFormat="1" x14ac:dyDescent="0.25">
      <c r="A1214" s="114"/>
    </row>
    <row r="1215" spans="1:1" s="1" customFormat="1" x14ac:dyDescent="0.25">
      <c r="A1215" s="114"/>
    </row>
    <row r="1216" spans="1:1" s="1" customFormat="1" x14ac:dyDescent="0.25">
      <c r="A1216" s="114"/>
    </row>
    <row r="1217" spans="1:1" s="1" customFormat="1" x14ac:dyDescent="0.25">
      <c r="A1217" s="114"/>
    </row>
    <row r="1218" spans="1:1" s="1" customFormat="1" x14ac:dyDescent="0.25">
      <c r="A1218" s="114"/>
    </row>
    <row r="1219" spans="1:1" s="1" customFormat="1" x14ac:dyDescent="0.25">
      <c r="A1219" s="114"/>
    </row>
    <row r="1220" spans="1:1" s="1" customFormat="1" x14ac:dyDescent="0.25">
      <c r="A1220" s="114"/>
    </row>
    <row r="1221" spans="1:1" s="1" customFormat="1" x14ac:dyDescent="0.25">
      <c r="A1221" s="114"/>
    </row>
    <row r="1222" spans="1:1" s="1" customFormat="1" x14ac:dyDescent="0.25">
      <c r="A1222" s="114"/>
    </row>
    <row r="1223" spans="1:1" s="1" customFormat="1" x14ac:dyDescent="0.25">
      <c r="A1223" s="114"/>
    </row>
    <row r="1224" spans="1:1" s="1" customFormat="1" x14ac:dyDescent="0.25">
      <c r="A1224" s="114"/>
    </row>
    <row r="1225" spans="1:1" s="1" customFormat="1" x14ac:dyDescent="0.25">
      <c r="A1225" s="114"/>
    </row>
    <row r="1226" spans="1:1" s="1" customFormat="1" x14ac:dyDescent="0.25">
      <c r="A1226" s="114"/>
    </row>
    <row r="1227" spans="1:1" s="1" customFormat="1" x14ac:dyDescent="0.25">
      <c r="A1227" s="114"/>
    </row>
    <row r="1228" spans="1:1" s="1" customFormat="1" x14ac:dyDescent="0.25">
      <c r="A1228" s="114"/>
    </row>
    <row r="1229" spans="1:1" s="1" customFormat="1" x14ac:dyDescent="0.25">
      <c r="A1229" s="114"/>
    </row>
    <row r="1230" spans="1:1" s="1" customFormat="1" x14ac:dyDescent="0.25">
      <c r="A1230" s="114"/>
    </row>
    <row r="1231" spans="1:1" s="1" customFormat="1" x14ac:dyDescent="0.25">
      <c r="A1231" s="114"/>
    </row>
    <row r="1232" spans="1:1" s="1" customFormat="1" x14ac:dyDescent="0.25">
      <c r="A1232" s="114"/>
    </row>
    <row r="1233" spans="1:1" s="1" customFormat="1" x14ac:dyDescent="0.25">
      <c r="A1233" s="114"/>
    </row>
    <row r="1234" spans="1:1" s="1" customFormat="1" x14ac:dyDescent="0.25">
      <c r="A1234" s="114"/>
    </row>
    <row r="1235" spans="1:1" s="1" customFormat="1" x14ac:dyDescent="0.25">
      <c r="A1235" s="114"/>
    </row>
    <row r="1236" spans="1:1" s="1" customFormat="1" x14ac:dyDescent="0.25">
      <c r="A1236" s="114"/>
    </row>
    <row r="1237" spans="1:1" s="1" customFormat="1" x14ac:dyDescent="0.25">
      <c r="A1237" s="114"/>
    </row>
    <row r="1238" spans="1:1" s="1" customFormat="1" x14ac:dyDescent="0.25">
      <c r="A1238" s="114"/>
    </row>
    <row r="1239" spans="1:1" s="1" customFormat="1" x14ac:dyDescent="0.25">
      <c r="A1239" s="114"/>
    </row>
    <row r="1240" spans="1:1" s="1" customFormat="1" x14ac:dyDescent="0.25">
      <c r="A1240" s="114"/>
    </row>
    <row r="1241" spans="1:1" s="1" customFormat="1" x14ac:dyDescent="0.25">
      <c r="A1241" s="114"/>
    </row>
    <row r="1242" spans="1:1" s="1" customFormat="1" x14ac:dyDescent="0.25">
      <c r="A1242" s="114"/>
    </row>
    <row r="1243" spans="1:1" s="1" customFormat="1" x14ac:dyDescent="0.25">
      <c r="A1243" s="114"/>
    </row>
    <row r="1244" spans="1:1" s="1" customFormat="1" x14ac:dyDescent="0.25">
      <c r="A1244" s="114"/>
    </row>
    <row r="1245" spans="1:1" s="1" customFormat="1" x14ac:dyDescent="0.25">
      <c r="A1245" s="114"/>
    </row>
    <row r="1246" spans="1:1" s="1" customFormat="1" x14ac:dyDescent="0.25">
      <c r="A1246" s="114"/>
    </row>
    <row r="1247" spans="1:1" s="1" customFormat="1" x14ac:dyDescent="0.25">
      <c r="A1247" s="114"/>
    </row>
    <row r="1248" spans="1:1" s="1" customFormat="1" x14ac:dyDescent="0.25">
      <c r="A1248" s="114"/>
    </row>
    <row r="1249" spans="1:1" s="1" customFormat="1" x14ac:dyDescent="0.25">
      <c r="A1249" s="114"/>
    </row>
    <row r="1250" spans="1:1" s="1" customFormat="1" x14ac:dyDescent="0.25">
      <c r="A1250" s="114"/>
    </row>
    <row r="1251" spans="1:1" s="1" customFormat="1" x14ac:dyDescent="0.25">
      <c r="A1251" s="114"/>
    </row>
    <row r="1252" spans="1:1" s="1" customFormat="1" x14ac:dyDescent="0.25">
      <c r="A1252" s="114"/>
    </row>
    <row r="1253" spans="1:1" s="1" customFormat="1" x14ac:dyDescent="0.25">
      <c r="A1253" s="114"/>
    </row>
    <row r="1254" spans="1:1" s="1" customFormat="1" x14ac:dyDescent="0.25">
      <c r="A1254" s="114"/>
    </row>
    <row r="1255" spans="1:1" s="1" customFormat="1" x14ac:dyDescent="0.25">
      <c r="A1255" s="114"/>
    </row>
    <row r="1256" spans="1:1" s="1" customFormat="1" x14ac:dyDescent="0.25">
      <c r="A1256" s="114"/>
    </row>
    <row r="1257" spans="1:1" s="1" customFormat="1" x14ac:dyDescent="0.25">
      <c r="A1257" s="114"/>
    </row>
    <row r="1258" spans="1:1" s="1" customFormat="1" x14ac:dyDescent="0.25">
      <c r="A1258" s="114"/>
    </row>
    <row r="1259" spans="1:1" s="1" customFormat="1" x14ac:dyDescent="0.25">
      <c r="A1259" s="114"/>
    </row>
    <row r="1260" spans="1:1" s="1" customFormat="1" x14ac:dyDescent="0.25">
      <c r="A1260" s="114"/>
    </row>
    <row r="1261" spans="1:1" s="1" customFormat="1" x14ac:dyDescent="0.25">
      <c r="A1261" s="114"/>
    </row>
    <row r="1262" spans="1:1" s="1" customFormat="1" x14ac:dyDescent="0.25">
      <c r="A1262" s="114"/>
    </row>
    <row r="1263" spans="1:1" s="1" customFormat="1" x14ac:dyDescent="0.25">
      <c r="A1263" s="114"/>
    </row>
    <row r="1264" spans="1:1" s="1" customFormat="1" x14ac:dyDescent="0.25">
      <c r="A1264" s="114"/>
    </row>
    <row r="1265" spans="1:1" s="1" customFormat="1" x14ac:dyDescent="0.25">
      <c r="A1265" s="114"/>
    </row>
    <row r="1266" spans="1:1" s="1" customFormat="1" x14ac:dyDescent="0.25">
      <c r="A1266" s="114"/>
    </row>
    <row r="1267" spans="1:1" s="1" customFormat="1" x14ac:dyDescent="0.25">
      <c r="A1267" s="114"/>
    </row>
    <row r="1268" spans="1:1" s="1" customFormat="1" x14ac:dyDescent="0.25">
      <c r="A1268" s="114"/>
    </row>
    <row r="1269" spans="1:1" s="1" customFormat="1" x14ac:dyDescent="0.25">
      <c r="A1269" s="114"/>
    </row>
    <row r="1270" spans="1:1" s="1" customFormat="1" x14ac:dyDescent="0.25">
      <c r="A1270" s="114"/>
    </row>
    <row r="1271" spans="1:1" s="1" customFormat="1" x14ac:dyDescent="0.25">
      <c r="A1271" s="114"/>
    </row>
    <row r="1272" spans="1:1" s="1" customFormat="1" x14ac:dyDescent="0.25">
      <c r="A1272" s="114"/>
    </row>
    <row r="1273" spans="1:1" s="1" customFormat="1" x14ac:dyDescent="0.25">
      <c r="A1273" s="114"/>
    </row>
    <row r="1274" spans="1:1" s="1" customFormat="1" x14ac:dyDescent="0.25">
      <c r="A1274" s="114"/>
    </row>
    <row r="1275" spans="1:1" s="1" customFormat="1" x14ac:dyDescent="0.25">
      <c r="A1275" s="114"/>
    </row>
    <row r="1276" spans="1:1" s="1" customFormat="1" x14ac:dyDescent="0.25">
      <c r="A1276" s="114"/>
    </row>
    <row r="1277" spans="1:1" s="1" customFormat="1" x14ac:dyDescent="0.25">
      <c r="A1277" s="114"/>
    </row>
    <row r="1278" spans="1:1" s="1" customFormat="1" x14ac:dyDescent="0.25">
      <c r="A1278" s="114"/>
    </row>
    <row r="1279" spans="1:1" s="1" customFormat="1" x14ac:dyDescent="0.25">
      <c r="A1279" s="114"/>
    </row>
    <row r="1280" spans="1:1" s="1" customFormat="1" x14ac:dyDescent="0.25">
      <c r="A1280" s="114"/>
    </row>
    <row r="1281" spans="1:1" s="1" customFormat="1" x14ac:dyDescent="0.25">
      <c r="A1281" s="114"/>
    </row>
    <row r="1282" spans="1:1" s="1" customFormat="1" x14ac:dyDescent="0.25">
      <c r="A1282" s="114"/>
    </row>
    <row r="1283" spans="1:1" s="1" customFormat="1" x14ac:dyDescent="0.25">
      <c r="A1283" s="114"/>
    </row>
    <row r="1284" spans="1:1" s="1" customFormat="1" x14ac:dyDescent="0.25">
      <c r="A1284" s="114"/>
    </row>
    <row r="1285" spans="1:1" s="1" customFormat="1" x14ac:dyDescent="0.25">
      <c r="A1285" s="114"/>
    </row>
    <row r="1286" spans="1:1" s="1" customFormat="1" x14ac:dyDescent="0.25">
      <c r="A1286" s="114"/>
    </row>
    <row r="1287" spans="1:1" s="1" customFormat="1" x14ac:dyDescent="0.25">
      <c r="A1287" s="114"/>
    </row>
    <row r="1288" spans="1:1" s="1" customFormat="1" x14ac:dyDescent="0.25">
      <c r="A1288" s="114"/>
    </row>
    <row r="1289" spans="1:1" s="1" customFormat="1" x14ac:dyDescent="0.25">
      <c r="A1289" s="114"/>
    </row>
    <row r="1290" spans="1:1" s="1" customFormat="1" x14ac:dyDescent="0.25">
      <c r="A1290" s="114"/>
    </row>
    <row r="1291" spans="1:1" s="1" customFormat="1" x14ac:dyDescent="0.25">
      <c r="A1291" s="114"/>
    </row>
    <row r="1292" spans="1:1" s="1" customFormat="1" x14ac:dyDescent="0.25">
      <c r="A1292" s="114"/>
    </row>
    <row r="1293" spans="1:1" s="1" customFormat="1" x14ac:dyDescent="0.25">
      <c r="A1293" s="114"/>
    </row>
    <row r="1294" spans="1:1" s="1" customFormat="1" x14ac:dyDescent="0.25">
      <c r="A1294" s="114"/>
    </row>
    <row r="1295" spans="1:1" s="1" customFormat="1" x14ac:dyDescent="0.25">
      <c r="A1295" s="114"/>
    </row>
    <row r="1296" spans="1:1" s="1" customFormat="1" x14ac:dyDescent="0.25">
      <c r="A1296" s="114"/>
    </row>
    <row r="1297" spans="1:1" s="1" customFormat="1" x14ac:dyDescent="0.25">
      <c r="A1297" s="114"/>
    </row>
    <row r="1298" spans="1:1" s="1" customFormat="1" x14ac:dyDescent="0.25">
      <c r="A1298" s="114"/>
    </row>
    <row r="1299" spans="1:1" s="1" customFormat="1" x14ac:dyDescent="0.25">
      <c r="A1299" s="114"/>
    </row>
    <row r="1300" spans="1:1" s="1" customFormat="1" x14ac:dyDescent="0.25">
      <c r="A1300" s="114"/>
    </row>
    <row r="1301" spans="1:1" s="1" customFormat="1" x14ac:dyDescent="0.25">
      <c r="A1301" s="114"/>
    </row>
    <row r="1302" spans="1:1" s="1" customFormat="1" x14ac:dyDescent="0.25">
      <c r="A1302" s="114"/>
    </row>
    <row r="1303" spans="1:1" s="1" customFormat="1" x14ac:dyDescent="0.25">
      <c r="A1303" s="114"/>
    </row>
    <row r="1304" spans="1:1" s="1" customFormat="1" x14ac:dyDescent="0.25">
      <c r="A1304" s="114"/>
    </row>
    <row r="1305" spans="1:1" s="1" customFormat="1" x14ac:dyDescent="0.25">
      <c r="A1305" s="114"/>
    </row>
    <row r="1306" spans="1:1" s="1" customFormat="1" x14ac:dyDescent="0.25">
      <c r="A1306" s="114"/>
    </row>
    <row r="1307" spans="1:1" s="1" customFormat="1" x14ac:dyDescent="0.25">
      <c r="A1307" s="114"/>
    </row>
    <row r="1308" spans="1:1" s="1" customFormat="1" x14ac:dyDescent="0.25">
      <c r="A1308" s="114"/>
    </row>
    <row r="1309" spans="1:1" s="1" customFormat="1" x14ac:dyDescent="0.25">
      <c r="A1309" s="114"/>
    </row>
    <row r="1310" spans="1:1" s="1" customFormat="1" x14ac:dyDescent="0.25">
      <c r="A1310" s="114"/>
    </row>
    <row r="1311" spans="1:1" s="1" customFormat="1" x14ac:dyDescent="0.25">
      <c r="A1311" s="114"/>
    </row>
    <row r="1312" spans="1:1" s="1" customFormat="1" x14ac:dyDescent="0.25">
      <c r="A1312" s="114"/>
    </row>
    <row r="1313" spans="1:1" s="1" customFormat="1" x14ac:dyDescent="0.25">
      <c r="A1313" s="114"/>
    </row>
    <row r="1314" spans="1:1" s="1" customFormat="1" x14ac:dyDescent="0.25">
      <c r="A1314" s="114"/>
    </row>
    <row r="1315" spans="1:1" s="1" customFormat="1" x14ac:dyDescent="0.25">
      <c r="A1315" s="114"/>
    </row>
    <row r="1316" spans="1:1" s="1" customFormat="1" x14ac:dyDescent="0.25">
      <c r="A1316" s="114"/>
    </row>
    <row r="1317" spans="1:1" s="1" customFormat="1" x14ac:dyDescent="0.25">
      <c r="A1317" s="114"/>
    </row>
    <row r="1318" spans="1:1" s="1" customFormat="1" x14ac:dyDescent="0.25">
      <c r="A1318" s="114"/>
    </row>
    <row r="1319" spans="1:1" s="1" customFormat="1" x14ac:dyDescent="0.25">
      <c r="A1319" s="114"/>
    </row>
    <row r="1320" spans="1:1" s="1" customFormat="1" x14ac:dyDescent="0.25">
      <c r="A1320" s="114"/>
    </row>
    <row r="1321" spans="1:1" s="1" customFormat="1" x14ac:dyDescent="0.25">
      <c r="A1321" s="114"/>
    </row>
    <row r="1322" spans="1:1" s="1" customFormat="1" x14ac:dyDescent="0.25">
      <c r="A1322" s="114"/>
    </row>
    <row r="1323" spans="1:1" s="1" customFormat="1" x14ac:dyDescent="0.25">
      <c r="A1323" s="114"/>
    </row>
    <row r="1324" spans="1:1" s="1" customFormat="1" x14ac:dyDescent="0.25">
      <c r="A1324" s="114"/>
    </row>
    <row r="1325" spans="1:1" s="1" customFormat="1" x14ac:dyDescent="0.25">
      <c r="A1325" s="114"/>
    </row>
    <row r="1326" spans="1:1" s="1" customFormat="1" x14ac:dyDescent="0.25">
      <c r="A1326" s="114"/>
    </row>
    <row r="1327" spans="1:1" s="1" customFormat="1" x14ac:dyDescent="0.25">
      <c r="A1327" s="114"/>
    </row>
    <row r="1328" spans="1:1" s="1" customFormat="1" x14ac:dyDescent="0.25">
      <c r="A1328" s="114"/>
    </row>
    <row r="1329" spans="1:1" s="1" customFormat="1" x14ac:dyDescent="0.25">
      <c r="A1329" s="114"/>
    </row>
    <row r="1330" spans="1:1" s="1" customFormat="1" x14ac:dyDescent="0.25">
      <c r="A1330" s="114"/>
    </row>
    <row r="1331" spans="1:1" s="1" customFormat="1" x14ac:dyDescent="0.25">
      <c r="A1331" s="114"/>
    </row>
    <row r="1332" spans="1:1" s="1" customFormat="1" x14ac:dyDescent="0.25">
      <c r="A1332" s="114"/>
    </row>
    <row r="1333" spans="1:1" s="1" customFormat="1" x14ac:dyDescent="0.25">
      <c r="A1333" s="114"/>
    </row>
    <row r="1334" spans="1:1" s="1" customFormat="1" x14ac:dyDescent="0.25">
      <c r="A1334" s="114"/>
    </row>
    <row r="1335" spans="1:1" s="1" customFormat="1" x14ac:dyDescent="0.25">
      <c r="A1335" s="114"/>
    </row>
    <row r="1336" spans="1:1" s="1" customFormat="1" x14ac:dyDescent="0.25">
      <c r="A1336" s="114"/>
    </row>
    <row r="1337" spans="1:1" s="1" customFormat="1" x14ac:dyDescent="0.25">
      <c r="A1337" s="114"/>
    </row>
    <row r="1338" spans="1:1" s="1" customFormat="1" x14ac:dyDescent="0.25">
      <c r="A1338" s="114"/>
    </row>
    <row r="1339" spans="1:1" s="1" customFormat="1" x14ac:dyDescent="0.25">
      <c r="A1339" s="114"/>
    </row>
    <row r="1340" spans="1:1" s="1" customFormat="1" x14ac:dyDescent="0.25">
      <c r="A1340" s="114"/>
    </row>
    <row r="1341" spans="1:1" s="1" customFormat="1" x14ac:dyDescent="0.25">
      <c r="A1341" s="114"/>
    </row>
    <row r="1342" spans="1:1" s="1" customFormat="1" x14ac:dyDescent="0.25">
      <c r="A1342" s="114"/>
    </row>
    <row r="1343" spans="1:1" s="1" customFormat="1" x14ac:dyDescent="0.25">
      <c r="A1343" s="114"/>
    </row>
    <row r="1344" spans="1:1" s="1" customFormat="1" x14ac:dyDescent="0.25">
      <c r="A1344" s="114"/>
    </row>
    <row r="1345" spans="1:1" s="1" customFormat="1" x14ac:dyDescent="0.25">
      <c r="A1345" s="114"/>
    </row>
    <row r="1346" spans="1:1" s="1" customFormat="1" x14ac:dyDescent="0.25">
      <c r="A1346" s="114"/>
    </row>
    <row r="1347" spans="1:1" s="1" customFormat="1" x14ac:dyDescent="0.25">
      <c r="A1347" s="114"/>
    </row>
    <row r="1348" spans="1:1" s="1" customFormat="1" x14ac:dyDescent="0.25">
      <c r="A1348" s="114"/>
    </row>
    <row r="1349" spans="1:1" s="1" customFormat="1" x14ac:dyDescent="0.25">
      <c r="A1349" s="114"/>
    </row>
    <row r="1350" spans="1:1" s="1" customFormat="1" x14ac:dyDescent="0.25">
      <c r="A1350" s="114"/>
    </row>
    <row r="1351" spans="1:1" s="1" customFormat="1" x14ac:dyDescent="0.25">
      <c r="A1351" s="114"/>
    </row>
    <row r="1352" spans="1:1" s="1" customFormat="1" x14ac:dyDescent="0.25">
      <c r="A1352" s="114"/>
    </row>
    <row r="1353" spans="1:1" s="1" customFormat="1" x14ac:dyDescent="0.25">
      <c r="A1353" s="114"/>
    </row>
    <row r="1354" spans="1:1" s="1" customFormat="1" x14ac:dyDescent="0.25">
      <c r="A1354" s="114"/>
    </row>
    <row r="1355" spans="1:1" s="1" customFormat="1" x14ac:dyDescent="0.25">
      <c r="A1355" s="114"/>
    </row>
    <row r="1356" spans="1:1" s="1" customFormat="1" x14ac:dyDescent="0.25">
      <c r="A1356" s="114"/>
    </row>
    <row r="1357" spans="1:1" s="1" customFormat="1" x14ac:dyDescent="0.25">
      <c r="A1357" s="114"/>
    </row>
    <row r="1358" spans="1:1" s="1" customFormat="1" x14ac:dyDescent="0.25">
      <c r="A1358" s="114"/>
    </row>
    <row r="1359" spans="1:1" s="1" customFormat="1" x14ac:dyDescent="0.25">
      <c r="A1359" s="114"/>
    </row>
    <row r="1360" spans="1:1" s="1" customFormat="1" x14ac:dyDescent="0.25">
      <c r="A1360" s="114"/>
    </row>
    <row r="1361" spans="1:1" s="1" customFormat="1" x14ac:dyDescent="0.25">
      <c r="A1361" s="114"/>
    </row>
    <row r="1362" spans="1:1" s="1" customFormat="1" x14ac:dyDescent="0.25">
      <c r="A1362" s="114"/>
    </row>
    <row r="1363" spans="1:1" s="1" customFormat="1" x14ac:dyDescent="0.25">
      <c r="A1363" s="114"/>
    </row>
    <row r="1364" spans="1:1" s="1" customFormat="1" x14ac:dyDescent="0.25">
      <c r="A1364" s="114"/>
    </row>
    <row r="1365" spans="1:1" s="1" customFormat="1" x14ac:dyDescent="0.25">
      <c r="A1365" s="114"/>
    </row>
    <row r="1366" spans="1:1" s="1" customFormat="1" x14ac:dyDescent="0.25">
      <c r="A1366" s="114"/>
    </row>
    <row r="1367" spans="1:1" s="1" customFormat="1" x14ac:dyDescent="0.25">
      <c r="A1367" s="114"/>
    </row>
    <row r="1368" spans="1:1" s="1" customFormat="1" x14ac:dyDescent="0.25">
      <c r="A1368" s="114"/>
    </row>
    <row r="1369" spans="1:1" s="1" customFormat="1" x14ac:dyDescent="0.25">
      <c r="A1369" s="114"/>
    </row>
    <row r="1370" spans="1:1" s="1" customFormat="1" x14ac:dyDescent="0.25">
      <c r="A1370" s="114"/>
    </row>
    <row r="1371" spans="1:1" s="1" customFormat="1" x14ac:dyDescent="0.25">
      <c r="A1371" s="114"/>
    </row>
    <row r="1372" spans="1:1" s="1" customFormat="1" x14ac:dyDescent="0.25">
      <c r="A1372" s="114"/>
    </row>
    <row r="1373" spans="1:1" s="1" customFormat="1" x14ac:dyDescent="0.25">
      <c r="A1373" s="114"/>
    </row>
    <row r="1374" spans="1:1" s="1" customFormat="1" x14ac:dyDescent="0.25">
      <c r="A1374" s="114"/>
    </row>
    <row r="1375" spans="1:1" s="1" customFormat="1" x14ac:dyDescent="0.25">
      <c r="A1375" s="114"/>
    </row>
    <row r="1376" spans="1:1" s="1" customFormat="1" x14ac:dyDescent="0.25">
      <c r="A1376" s="114"/>
    </row>
    <row r="1377" spans="1:1" s="1" customFormat="1" x14ac:dyDescent="0.25">
      <c r="A1377" s="114"/>
    </row>
    <row r="1378" spans="1:1" s="1" customFormat="1" x14ac:dyDescent="0.25">
      <c r="A1378" s="114"/>
    </row>
    <row r="1379" spans="1:1" s="1" customFormat="1" x14ac:dyDescent="0.25">
      <c r="A1379" s="114"/>
    </row>
    <row r="1380" spans="1:1" s="1" customFormat="1" x14ac:dyDescent="0.25">
      <c r="A1380" s="114"/>
    </row>
    <row r="1381" spans="1:1" s="1" customFormat="1" x14ac:dyDescent="0.25">
      <c r="A1381" s="114"/>
    </row>
    <row r="1382" spans="1:1" s="1" customFormat="1" x14ac:dyDescent="0.25">
      <c r="A1382" s="114"/>
    </row>
    <row r="1383" spans="1:1" s="1" customFormat="1" x14ac:dyDescent="0.25">
      <c r="A1383" s="114"/>
    </row>
    <row r="1384" spans="1:1" s="1" customFormat="1" x14ac:dyDescent="0.25">
      <c r="A1384" s="114"/>
    </row>
    <row r="1385" spans="1:1" s="1" customFormat="1" x14ac:dyDescent="0.25">
      <c r="A1385" s="114"/>
    </row>
    <row r="1386" spans="1:1" s="1" customFormat="1" x14ac:dyDescent="0.25">
      <c r="A1386" s="114"/>
    </row>
    <row r="1387" spans="1:1" s="1" customFormat="1" x14ac:dyDescent="0.25">
      <c r="A1387" s="114"/>
    </row>
    <row r="1388" spans="1:1" s="1" customFormat="1" x14ac:dyDescent="0.25">
      <c r="A1388" s="114"/>
    </row>
    <row r="1389" spans="1:1" s="1" customFormat="1" x14ac:dyDescent="0.25">
      <c r="A1389" s="114"/>
    </row>
    <row r="1390" spans="1:1" s="1" customFormat="1" x14ac:dyDescent="0.25">
      <c r="A1390" s="114"/>
    </row>
    <row r="1391" spans="1:1" s="1" customFormat="1" x14ac:dyDescent="0.25">
      <c r="A1391" s="114"/>
    </row>
    <row r="1392" spans="1:1" s="1" customFormat="1" x14ac:dyDescent="0.25">
      <c r="A1392" s="114"/>
    </row>
    <row r="1393" spans="1:1" s="1" customFormat="1" x14ac:dyDescent="0.25">
      <c r="A1393" s="114"/>
    </row>
    <row r="1394" spans="1:1" s="1" customFormat="1" x14ac:dyDescent="0.25">
      <c r="A1394" s="114"/>
    </row>
    <row r="1395" spans="1:1" s="1" customFormat="1" x14ac:dyDescent="0.25">
      <c r="A1395" s="114"/>
    </row>
    <row r="1396" spans="1:1" s="1" customFormat="1" x14ac:dyDescent="0.25">
      <c r="A1396" s="114"/>
    </row>
    <row r="1397" spans="1:1" s="1" customFormat="1" x14ac:dyDescent="0.25">
      <c r="A1397" s="114"/>
    </row>
    <row r="1398" spans="1:1" s="1" customFormat="1" x14ac:dyDescent="0.25">
      <c r="A1398" s="114"/>
    </row>
    <row r="1399" spans="1:1" s="1" customFormat="1" x14ac:dyDescent="0.25">
      <c r="A1399" s="114"/>
    </row>
    <row r="1400" spans="1:1" s="1" customFormat="1" x14ac:dyDescent="0.25">
      <c r="A1400" s="114"/>
    </row>
    <row r="1401" spans="1:1" s="1" customFormat="1" x14ac:dyDescent="0.25">
      <c r="A1401" s="114"/>
    </row>
    <row r="1402" spans="1:1" s="1" customFormat="1" x14ac:dyDescent="0.25">
      <c r="A1402" s="114"/>
    </row>
    <row r="1403" spans="1:1" s="1" customFormat="1" x14ac:dyDescent="0.25">
      <c r="A1403" s="114"/>
    </row>
    <row r="1404" spans="1:1" s="1" customFormat="1" x14ac:dyDescent="0.25">
      <c r="A1404" s="114"/>
    </row>
    <row r="1405" spans="1:1" s="1" customFormat="1" x14ac:dyDescent="0.25">
      <c r="A1405" s="114"/>
    </row>
    <row r="1406" spans="1:1" s="1" customFormat="1" x14ac:dyDescent="0.25">
      <c r="A1406" s="114"/>
    </row>
    <row r="1407" spans="1:1" s="1" customFormat="1" x14ac:dyDescent="0.25">
      <c r="A1407" s="114"/>
    </row>
    <row r="1408" spans="1:1" s="1" customFormat="1" x14ac:dyDescent="0.25">
      <c r="A1408" s="114"/>
    </row>
    <row r="1409" spans="1:1" s="1" customFormat="1" x14ac:dyDescent="0.25">
      <c r="A1409" s="114"/>
    </row>
    <row r="1410" spans="1:1" s="1" customFormat="1" x14ac:dyDescent="0.25">
      <c r="A1410" s="114"/>
    </row>
    <row r="1411" spans="1:1" s="1" customFormat="1" x14ac:dyDescent="0.25">
      <c r="A1411" s="114"/>
    </row>
    <row r="1412" spans="1:1" s="1" customFormat="1" x14ac:dyDescent="0.25">
      <c r="A1412" s="114"/>
    </row>
    <row r="1413" spans="1:1" s="1" customFormat="1" x14ac:dyDescent="0.25">
      <c r="A1413" s="114"/>
    </row>
    <row r="1414" spans="1:1" s="1" customFormat="1" x14ac:dyDescent="0.25">
      <c r="A1414" s="114"/>
    </row>
    <row r="1415" spans="1:1" s="1" customFormat="1" x14ac:dyDescent="0.25">
      <c r="A1415" s="114"/>
    </row>
    <row r="1416" spans="1:1" s="1" customFormat="1" x14ac:dyDescent="0.25">
      <c r="A1416" s="114"/>
    </row>
    <row r="1417" spans="1:1" s="1" customFormat="1" x14ac:dyDescent="0.25">
      <c r="A1417" s="114"/>
    </row>
    <row r="1418" spans="1:1" s="1" customFormat="1" x14ac:dyDescent="0.25">
      <c r="A1418" s="114"/>
    </row>
    <row r="1419" spans="1:1" s="1" customFormat="1" x14ac:dyDescent="0.25">
      <c r="A1419" s="114"/>
    </row>
    <row r="1420" spans="1:1" s="1" customFormat="1" x14ac:dyDescent="0.25">
      <c r="A1420" s="114"/>
    </row>
    <row r="1421" spans="1:1" s="1" customFormat="1" x14ac:dyDescent="0.25">
      <c r="A1421" s="114"/>
    </row>
    <row r="1422" spans="1:1" s="1" customFormat="1" x14ac:dyDescent="0.25">
      <c r="A1422" s="114"/>
    </row>
    <row r="1423" spans="1:1" s="1" customFormat="1" x14ac:dyDescent="0.25">
      <c r="A1423" s="114"/>
    </row>
    <row r="1424" spans="1:1" s="1" customFormat="1" x14ac:dyDescent="0.25">
      <c r="A1424" s="114"/>
    </row>
    <row r="1425" spans="1:1" s="1" customFormat="1" x14ac:dyDescent="0.25">
      <c r="A1425" s="114"/>
    </row>
    <row r="1426" spans="1:1" s="1" customFormat="1" x14ac:dyDescent="0.25">
      <c r="A1426" s="114"/>
    </row>
    <row r="1427" spans="1:1" s="1" customFormat="1" x14ac:dyDescent="0.25">
      <c r="A1427" s="114"/>
    </row>
    <row r="1428" spans="1:1" s="1" customFormat="1" x14ac:dyDescent="0.25">
      <c r="A1428" s="114"/>
    </row>
    <row r="1429" spans="1:1" s="1" customFormat="1" x14ac:dyDescent="0.25">
      <c r="A1429" s="114"/>
    </row>
    <row r="1430" spans="1:1" s="1" customFormat="1" x14ac:dyDescent="0.25">
      <c r="A1430" s="114"/>
    </row>
    <row r="1431" spans="1:1" s="1" customFormat="1" x14ac:dyDescent="0.25">
      <c r="A1431" s="114"/>
    </row>
    <row r="1432" spans="1:1" s="1" customFormat="1" x14ac:dyDescent="0.25">
      <c r="A1432" s="114"/>
    </row>
    <row r="1433" spans="1:1" s="1" customFormat="1" x14ac:dyDescent="0.25">
      <c r="A1433" s="114"/>
    </row>
    <row r="1434" spans="1:1" s="1" customFormat="1" x14ac:dyDescent="0.25">
      <c r="A1434" s="114"/>
    </row>
    <row r="1435" spans="1:1" s="1" customFormat="1" x14ac:dyDescent="0.25">
      <c r="A1435" s="114"/>
    </row>
    <row r="1436" spans="1:1" s="1" customFormat="1" x14ac:dyDescent="0.25">
      <c r="A1436" s="114"/>
    </row>
    <row r="1437" spans="1:1" s="1" customFormat="1" x14ac:dyDescent="0.25">
      <c r="A1437" s="114"/>
    </row>
    <row r="1438" spans="1:1" s="1" customFormat="1" x14ac:dyDescent="0.25">
      <c r="A1438" s="114"/>
    </row>
    <row r="1439" spans="1:1" s="1" customFormat="1" x14ac:dyDescent="0.25">
      <c r="A1439" s="114"/>
    </row>
    <row r="1440" spans="1:1" s="1" customFormat="1" x14ac:dyDescent="0.25">
      <c r="A1440" s="114"/>
    </row>
    <row r="1441" spans="1:1" s="1" customFormat="1" x14ac:dyDescent="0.25">
      <c r="A1441" s="114"/>
    </row>
    <row r="1442" spans="1:1" s="1" customFormat="1" x14ac:dyDescent="0.25">
      <c r="A1442" s="114"/>
    </row>
    <row r="1443" spans="1:1" s="1" customFormat="1" x14ac:dyDescent="0.25">
      <c r="A1443" s="114"/>
    </row>
    <row r="1444" spans="1:1" s="1" customFormat="1" x14ac:dyDescent="0.25">
      <c r="A1444" s="114"/>
    </row>
    <row r="1445" spans="1:1" s="1" customFormat="1" x14ac:dyDescent="0.25">
      <c r="A1445" s="114"/>
    </row>
    <row r="1446" spans="1:1" s="1" customFormat="1" x14ac:dyDescent="0.25">
      <c r="A1446" s="114"/>
    </row>
    <row r="1447" spans="1:1" s="1" customFormat="1" x14ac:dyDescent="0.25">
      <c r="A1447" s="114"/>
    </row>
    <row r="1448" spans="1:1" s="1" customFormat="1" x14ac:dyDescent="0.25">
      <c r="A1448" s="114"/>
    </row>
    <row r="1449" spans="1:1" s="1" customFormat="1" x14ac:dyDescent="0.25">
      <c r="A1449" s="114"/>
    </row>
    <row r="1450" spans="1:1" s="1" customFormat="1" x14ac:dyDescent="0.25">
      <c r="A1450" s="114"/>
    </row>
    <row r="1451" spans="1:1" s="1" customFormat="1" x14ac:dyDescent="0.25">
      <c r="A1451" s="114"/>
    </row>
    <row r="1452" spans="1:1" s="1" customFormat="1" x14ac:dyDescent="0.25">
      <c r="A1452" s="114"/>
    </row>
    <row r="1453" spans="1:1" s="1" customFormat="1" x14ac:dyDescent="0.25">
      <c r="A1453" s="114"/>
    </row>
    <row r="1454" spans="1:1" s="1" customFormat="1" x14ac:dyDescent="0.25">
      <c r="A1454" s="114"/>
    </row>
    <row r="1455" spans="1:1" s="1" customFormat="1" x14ac:dyDescent="0.25">
      <c r="A1455" s="114"/>
    </row>
    <row r="1456" spans="1:1" s="1" customFormat="1" x14ac:dyDescent="0.25">
      <c r="A1456" s="114"/>
    </row>
    <row r="1457" spans="1:1" s="1" customFormat="1" x14ac:dyDescent="0.25">
      <c r="A1457" s="114"/>
    </row>
    <row r="1458" spans="1:1" s="1" customFormat="1" x14ac:dyDescent="0.25">
      <c r="A1458" s="114"/>
    </row>
    <row r="1459" spans="1:1" s="1" customFormat="1" x14ac:dyDescent="0.25">
      <c r="A1459" s="114"/>
    </row>
    <row r="1460" spans="1:1" s="1" customFormat="1" x14ac:dyDescent="0.25">
      <c r="A1460" s="114"/>
    </row>
    <row r="1461" spans="1:1" s="1" customFormat="1" x14ac:dyDescent="0.25">
      <c r="A1461" s="114"/>
    </row>
    <row r="1462" spans="1:1" s="1" customFormat="1" x14ac:dyDescent="0.25">
      <c r="A1462" s="114"/>
    </row>
    <row r="1463" spans="1:1" s="1" customFormat="1" x14ac:dyDescent="0.25">
      <c r="A1463" s="114"/>
    </row>
    <row r="1464" spans="1:1" s="1" customFormat="1" x14ac:dyDescent="0.25">
      <c r="A1464" s="114"/>
    </row>
    <row r="1465" spans="1:1" s="1" customFormat="1" x14ac:dyDescent="0.25">
      <c r="A1465" s="114"/>
    </row>
    <row r="1466" spans="1:1" s="1" customFormat="1" x14ac:dyDescent="0.25">
      <c r="A1466" s="114"/>
    </row>
    <row r="1467" spans="1:1" s="1" customFormat="1" x14ac:dyDescent="0.25">
      <c r="A1467" s="114"/>
    </row>
    <row r="1468" spans="1:1" s="1" customFormat="1" x14ac:dyDescent="0.25">
      <c r="A1468" s="114"/>
    </row>
    <row r="1469" spans="1:1" s="1" customFormat="1" x14ac:dyDescent="0.25">
      <c r="A1469" s="114"/>
    </row>
    <row r="1470" spans="1:1" s="1" customFormat="1" x14ac:dyDescent="0.25">
      <c r="A1470" s="114"/>
    </row>
    <row r="1471" spans="1:1" s="1" customFormat="1" x14ac:dyDescent="0.25">
      <c r="A1471" s="114"/>
    </row>
    <row r="1472" spans="1:1" s="1" customFormat="1" x14ac:dyDescent="0.25">
      <c r="A1472" s="114"/>
    </row>
    <row r="1473" spans="1:1" s="1" customFormat="1" x14ac:dyDescent="0.25">
      <c r="A1473" s="114"/>
    </row>
    <row r="1474" spans="1:1" s="1" customFormat="1" x14ac:dyDescent="0.25">
      <c r="A1474" s="114"/>
    </row>
    <row r="1475" spans="1:1" s="1" customFormat="1" x14ac:dyDescent="0.25">
      <c r="A1475" s="114"/>
    </row>
    <row r="1476" spans="1:1" s="1" customFormat="1" x14ac:dyDescent="0.25">
      <c r="A1476" s="114"/>
    </row>
    <row r="1477" spans="1:1" s="1" customFormat="1" x14ac:dyDescent="0.25">
      <c r="A1477" s="114"/>
    </row>
    <row r="1478" spans="1:1" s="1" customFormat="1" x14ac:dyDescent="0.25">
      <c r="A1478" s="114"/>
    </row>
    <row r="1479" spans="1:1" s="1" customFormat="1" x14ac:dyDescent="0.25">
      <c r="A1479" s="114"/>
    </row>
    <row r="1480" spans="1:1" s="1" customFormat="1" x14ac:dyDescent="0.25">
      <c r="A1480" s="114"/>
    </row>
    <row r="1481" spans="1:1" s="1" customFormat="1" x14ac:dyDescent="0.25">
      <c r="A1481" s="114"/>
    </row>
    <row r="1482" spans="1:1" s="1" customFormat="1" x14ac:dyDescent="0.25">
      <c r="A1482" s="114"/>
    </row>
    <row r="1483" spans="1:1" s="1" customFormat="1" x14ac:dyDescent="0.25">
      <c r="A1483" s="114"/>
    </row>
    <row r="1484" spans="1:1" s="1" customFormat="1" x14ac:dyDescent="0.25">
      <c r="A1484" s="114"/>
    </row>
    <row r="1485" spans="1:1" s="1" customFormat="1" x14ac:dyDescent="0.25">
      <c r="A1485" s="114"/>
    </row>
    <row r="1486" spans="1:1" s="1" customFormat="1" x14ac:dyDescent="0.25">
      <c r="A1486" s="114"/>
    </row>
    <row r="1487" spans="1:1" s="1" customFormat="1" x14ac:dyDescent="0.25">
      <c r="A1487" s="114"/>
    </row>
    <row r="1488" spans="1:1" s="1" customFormat="1" x14ac:dyDescent="0.25">
      <c r="A1488" s="114"/>
    </row>
    <row r="1489" spans="1:1" s="1" customFormat="1" x14ac:dyDescent="0.25">
      <c r="A1489" s="114"/>
    </row>
    <row r="1490" spans="1:1" s="1" customFormat="1" x14ac:dyDescent="0.25">
      <c r="A1490" s="114"/>
    </row>
    <row r="1491" spans="1:1" s="1" customFormat="1" x14ac:dyDescent="0.25">
      <c r="A1491" s="114"/>
    </row>
    <row r="1492" spans="1:1" s="1" customFormat="1" x14ac:dyDescent="0.25">
      <c r="A1492" s="114"/>
    </row>
    <row r="1493" spans="1:1" s="1" customFormat="1" x14ac:dyDescent="0.25">
      <c r="A1493" s="114"/>
    </row>
    <row r="1494" spans="1:1" s="1" customFormat="1" x14ac:dyDescent="0.25">
      <c r="A1494" s="114"/>
    </row>
    <row r="1495" spans="1:1" s="1" customFormat="1" x14ac:dyDescent="0.25">
      <c r="A1495" s="114"/>
    </row>
    <row r="1496" spans="1:1" s="1" customFormat="1" x14ac:dyDescent="0.25">
      <c r="A1496" s="114"/>
    </row>
    <row r="1497" spans="1:1" s="1" customFormat="1" x14ac:dyDescent="0.25">
      <c r="A1497" s="114"/>
    </row>
    <row r="1498" spans="1:1" s="1" customFormat="1" x14ac:dyDescent="0.25">
      <c r="A1498" s="114"/>
    </row>
    <row r="1499" spans="1:1" s="1" customFormat="1" x14ac:dyDescent="0.25">
      <c r="A1499" s="114"/>
    </row>
    <row r="1500" spans="1:1" s="1" customFormat="1" x14ac:dyDescent="0.25">
      <c r="A1500" s="114"/>
    </row>
    <row r="1501" spans="1:1" s="1" customFormat="1" x14ac:dyDescent="0.25">
      <c r="A1501" s="114"/>
    </row>
    <row r="1502" spans="1:1" s="1" customFormat="1" x14ac:dyDescent="0.25">
      <c r="A1502" s="114"/>
    </row>
    <row r="1503" spans="1:1" s="1" customFormat="1" x14ac:dyDescent="0.25">
      <c r="A1503" s="114"/>
    </row>
    <row r="1504" spans="1:1" s="1" customFormat="1" x14ac:dyDescent="0.25">
      <c r="A1504" s="114"/>
    </row>
    <row r="1505" spans="1:1" s="1" customFormat="1" x14ac:dyDescent="0.25">
      <c r="A1505" s="114"/>
    </row>
    <row r="1506" spans="1:1" s="1" customFormat="1" x14ac:dyDescent="0.25">
      <c r="A1506" s="114"/>
    </row>
    <row r="1507" spans="1:1" s="1" customFormat="1" x14ac:dyDescent="0.25">
      <c r="A1507" s="114"/>
    </row>
    <row r="1508" spans="1:1" s="1" customFormat="1" x14ac:dyDescent="0.25">
      <c r="A1508" s="114"/>
    </row>
    <row r="1509" spans="1:1" s="1" customFormat="1" x14ac:dyDescent="0.25">
      <c r="A1509" s="114"/>
    </row>
    <row r="1510" spans="1:1" s="1" customFormat="1" x14ac:dyDescent="0.25">
      <c r="A1510" s="114"/>
    </row>
    <row r="1511" spans="1:1" s="1" customFormat="1" x14ac:dyDescent="0.25">
      <c r="A1511" s="114"/>
    </row>
    <row r="1512" spans="1:1" s="1" customFormat="1" x14ac:dyDescent="0.25">
      <c r="A1512" s="114"/>
    </row>
    <row r="1513" spans="1:1" s="1" customFormat="1" x14ac:dyDescent="0.25">
      <c r="A1513" s="114"/>
    </row>
    <row r="1514" spans="1:1" s="1" customFormat="1" x14ac:dyDescent="0.25">
      <c r="A1514" s="114"/>
    </row>
    <row r="1515" spans="1:1" s="1" customFormat="1" x14ac:dyDescent="0.25">
      <c r="A1515" s="114"/>
    </row>
    <row r="1516" spans="1:1" s="1" customFormat="1" x14ac:dyDescent="0.25">
      <c r="A1516" s="114"/>
    </row>
    <row r="1517" spans="1:1" s="1" customFormat="1" x14ac:dyDescent="0.25">
      <c r="A1517" s="114"/>
    </row>
    <row r="1518" spans="1:1" s="1" customFormat="1" x14ac:dyDescent="0.25">
      <c r="A1518" s="114"/>
    </row>
    <row r="1519" spans="1:1" s="1" customFormat="1" x14ac:dyDescent="0.25">
      <c r="A1519" s="114"/>
    </row>
    <row r="1520" spans="1:1" s="1" customFormat="1" x14ac:dyDescent="0.25">
      <c r="A1520" s="114"/>
    </row>
    <row r="1521" spans="1:1" s="1" customFormat="1" x14ac:dyDescent="0.25">
      <c r="A1521" s="114"/>
    </row>
    <row r="1522" spans="1:1" s="1" customFormat="1" x14ac:dyDescent="0.25">
      <c r="A1522" s="114"/>
    </row>
    <row r="1523" spans="1:1" s="1" customFormat="1" x14ac:dyDescent="0.25">
      <c r="A1523" s="114"/>
    </row>
    <row r="1524" spans="1:1" s="1" customFormat="1" x14ac:dyDescent="0.25">
      <c r="A1524" s="114"/>
    </row>
    <row r="1525" spans="1:1" s="1" customFormat="1" x14ac:dyDescent="0.25">
      <c r="A1525" s="114"/>
    </row>
    <row r="1526" spans="1:1" s="1" customFormat="1" x14ac:dyDescent="0.25">
      <c r="A1526" s="114"/>
    </row>
    <row r="1527" spans="1:1" s="1" customFormat="1" x14ac:dyDescent="0.25">
      <c r="A1527" s="114"/>
    </row>
    <row r="1528" spans="1:1" s="1" customFormat="1" x14ac:dyDescent="0.25">
      <c r="A1528" s="114"/>
    </row>
    <row r="1529" spans="1:1" s="1" customFormat="1" x14ac:dyDescent="0.25">
      <c r="A1529" s="114"/>
    </row>
    <row r="1530" spans="1:1" s="1" customFormat="1" x14ac:dyDescent="0.25">
      <c r="A1530" s="114"/>
    </row>
    <row r="1531" spans="1:1" s="1" customFormat="1" x14ac:dyDescent="0.25">
      <c r="A1531" s="114"/>
    </row>
    <row r="1532" spans="1:1" s="1" customFormat="1" x14ac:dyDescent="0.25">
      <c r="A1532" s="114"/>
    </row>
    <row r="1533" spans="1:1" s="1" customFormat="1" x14ac:dyDescent="0.25">
      <c r="A1533" s="114"/>
    </row>
    <row r="1534" spans="1:1" s="1" customFormat="1" x14ac:dyDescent="0.25">
      <c r="A1534" s="114"/>
    </row>
    <row r="1535" spans="1:1" s="1" customFormat="1" x14ac:dyDescent="0.25">
      <c r="A1535" s="114"/>
    </row>
    <row r="1536" spans="1:1" s="1" customFormat="1" x14ac:dyDescent="0.25">
      <c r="A1536" s="114"/>
    </row>
    <row r="1537" spans="1:1" s="1" customFormat="1" x14ac:dyDescent="0.25">
      <c r="A1537" s="114"/>
    </row>
    <row r="1538" spans="1:1" s="1" customFormat="1" x14ac:dyDescent="0.25">
      <c r="A1538" s="114"/>
    </row>
    <row r="1539" spans="1:1" s="1" customFormat="1" x14ac:dyDescent="0.25">
      <c r="A1539" s="114"/>
    </row>
    <row r="1540" spans="1:1" s="1" customFormat="1" x14ac:dyDescent="0.25">
      <c r="A1540" s="114"/>
    </row>
    <row r="1541" spans="1:1" s="1" customFormat="1" x14ac:dyDescent="0.25">
      <c r="A1541" s="114"/>
    </row>
    <row r="1542" spans="1:1" s="1" customFormat="1" x14ac:dyDescent="0.25">
      <c r="A1542" s="114"/>
    </row>
    <row r="1543" spans="1:1" s="1" customFormat="1" x14ac:dyDescent="0.25">
      <c r="A1543" s="114"/>
    </row>
    <row r="1544" spans="1:1" s="1" customFormat="1" x14ac:dyDescent="0.25">
      <c r="A1544" s="114"/>
    </row>
    <row r="1545" spans="1:1" s="1" customFormat="1" x14ac:dyDescent="0.25">
      <c r="A1545" s="114"/>
    </row>
    <row r="1546" spans="1:1" s="1" customFormat="1" x14ac:dyDescent="0.25">
      <c r="A1546" s="114"/>
    </row>
    <row r="1547" spans="1:1" s="1" customFormat="1" x14ac:dyDescent="0.25">
      <c r="A1547" s="114"/>
    </row>
    <row r="1548" spans="1:1" s="1" customFormat="1" x14ac:dyDescent="0.25">
      <c r="A1548" s="114"/>
    </row>
    <row r="1549" spans="1:1" s="1" customFormat="1" x14ac:dyDescent="0.25">
      <c r="A1549" s="114"/>
    </row>
    <row r="1550" spans="1:1" s="1" customFormat="1" x14ac:dyDescent="0.25">
      <c r="A1550" s="114"/>
    </row>
    <row r="1551" spans="1:1" s="1" customFormat="1" x14ac:dyDescent="0.25">
      <c r="A1551" s="114"/>
    </row>
    <row r="1552" spans="1:1" s="1" customFormat="1" x14ac:dyDescent="0.25">
      <c r="A1552" s="114"/>
    </row>
    <row r="1553" spans="1:1" s="1" customFormat="1" x14ac:dyDescent="0.25">
      <c r="A1553" s="114"/>
    </row>
    <row r="1554" spans="1:1" s="1" customFormat="1" x14ac:dyDescent="0.25">
      <c r="A1554" s="114"/>
    </row>
    <row r="1555" spans="1:1" s="1" customFormat="1" x14ac:dyDescent="0.25">
      <c r="A1555" s="114"/>
    </row>
    <row r="1556" spans="1:1" s="1" customFormat="1" x14ac:dyDescent="0.25">
      <c r="A1556" s="114"/>
    </row>
    <row r="1557" spans="1:1" s="1" customFormat="1" x14ac:dyDescent="0.25">
      <c r="A1557" s="114"/>
    </row>
    <row r="1558" spans="1:1" s="1" customFormat="1" x14ac:dyDescent="0.25">
      <c r="A1558" s="114"/>
    </row>
    <row r="1559" spans="1:1" s="1" customFormat="1" x14ac:dyDescent="0.25">
      <c r="A1559" s="114"/>
    </row>
    <row r="1560" spans="1:1" s="1" customFormat="1" x14ac:dyDescent="0.25">
      <c r="A1560" s="114"/>
    </row>
    <row r="1561" spans="1:1" s="1" customFormat="1" x14ac:dyDescent="0.25">
      <c r="A1561" s="114"/>
    </row>
    <row r="1562" spans="1:1" s="1" customFormat="1" x14ac:dyDescent="0.25">
      <c r="A1562" s="114"/>
    </row>
    <row r="1563" spans="1:1" s="1" customFormat="1" x14ac:dyDescent="0.25">
      <c r="A1563" s="114"/>
    </row>
    <row r="1564" spans="1:1" s="1" customFormat="1" x14ac:dyDescent="0.25">
      <c r="A1564" s="114"/>
    </row>
    <row r="1565" spans="1:1" s="1" customFormat="1" x14ac:dyDescent="0.25">
      <c r="A1565" s="114"/>
    </row>
    <row r="1566" spans="1:1" s="1" customFormat="1" x14ac:dyDescent="0.25">
      <c r="A1566" s="114"/>
    </row>
    <row r="1567" spans="1:1" s="1" customFormat="1" x14ac:dyDescent="0.25">
      <c r="A1567" s="114"/>
    </row>
    <row r="1568" spans="1:1" s="1" customFormat="1" x14ac:dyDescent="0.25">
      <c r="A1568" s="114"/>
    </row>
    <row r="1569" spans="1:1" s="1" customFormat="1" x14ac:dyDescent="0.25">
      <c r="A1569" s="114"/>
    </row>
    <row r="1570" spans="1:1" s="1" customFormat="1" x14ac:dyDescent="0.25">
      <c r="A1570" s="114"/>
    </row>
    <row r="1571" spans="1:1" s="1" customFormat="1" x14ac:dyDescent="0.25">
      <c r="A1571" s="114"/>
    </row>
    <row r="1572" spans="1:1" s="1" customFormat="1" x14ac:dyDescent="0.25">
      <c r="A1572" s="114"/>
    </row>
    <row r="1573" spans="1:1" s="1" customFormat="1" x14ac:dyDescent="0.25">
      <c r="A1573" s="114"/>
    </row>
    <row r="1574" spans="1:1" s="1" customFormat="1" x14ac:dyDescent="0.25">
      <c r="A1574" s="114"/>
    </row>
    <row r="1575" spans="1:1" s="1" customFormat="1" x14ac:dyDescent="0.25">
      <c r="A1575" s="114"/>
    </row>
    <row r="1576" spans="1:1" s="1" customFormat="1" x14ac:dyDescent="0.25">
      <c r="A1576" s="114"/>
    </row>
    <row r="1577" spans="1:1" s="1" customFormat="1" x14ac:dyDescent="0.25">
      <c r="A1577" s="114"/>
    </row>
    <row r="1578" spans="1:1" s="1" customFormat="1" x14ac:dyDescent="0.25">
      <c r="A1578" s="114"/>
    </row>
    <row r="1579" spans="1:1" s="1" customFormat="1" x14ac:dyDescent="0.25">
      <c r="A1579" s="114"/>
    </row>
    <row r="1580" spans="1:1" s="1" customFormat="1" x14ac:dyDescent="0.25">
      <c r="A1580" s="114"/>
    </row>
    <row r="1581" spans="1:1" s="1" customFormat="1" x14ac:dyDescent="0.25">
      <c r="A1581" s="114"/>
    </row>
    <row r="1582" spans="1:1" s="1" customFormat="1" x14ac:dyDescent="0.25">
      <c r="A1582" s="114"/>
    </row>
    <row r="1583" spans="1:1" s="1" customFormat="1" x14ac:dyDescent="0.25">
      <c r="A1583" s="114"/>
    </row>
    <row r="1584" spans="1:1" s="1" customFormat="1" x14ac:dyDescent="0.25">
      <c r="A1584" s="114"/>
    </row>
    <row r="1585" spans="1:1" s="1" customFormat="1" x14ac:dyDescent="0.25">
      <c r="A1585" s="114"/>
    </row>
    <row r="1586" spans="1:1" s="1" customFormat="1" x14ac:dyDescent="0.25">
      <c r="A1586" s="114"/>
    </row>
    <row r="1587" spans="1:1" s="1" customFormat="1" x14ac:dyDescent="0.25">
      <c r="A1587" s="114"/>
    </row>
    <row r="1588" spans="1:1" s="1" customFormat="1" x14ac:dyDescent="0.25">
      <c r="A1588" s="114"/>
    </row>
    <row r="1589" spans="1:1" s="1" customFormat="1" x14ac:dyDescent="0.25">
      <c r="A1589" s="114"/>
    </row>
    <row r="1590" spans="1:1" s="1" customFormat="1" x14ac:dyDescent="0.25">
      <c r="A1590" s="114"/>
    </row>
    <row r="1591" spans="1:1" s="1" customFormat="1" x14ac:dyDescent="0.25">
      <c r="A1591" s="114"/>
    </row>
    <row r="1592" spans="1:1" s="1" customFormat="1" x14ac:dyDescent="0.25">
      <c r="A1592" s="114"/>
    </row>
    <row r="1593" spans="1:1" s="1" customFormat="1" x14ac:dyDescent="0.25">
      <c r="A1593" s="114"/>
    </row>
    <row r="1594" spans="1:1" s="1" customFormat="1" x14ac:dyDescent="0.25">
      <c r="A1594" s="114"/>
    </row>
    <row r="1595" spans="1:1" s="1" customFormat="1" x14ac:dyDescent="0.25">
      <c r="A1595" s="114"/>
    </row>
    <row r="1596" spans="1:1" s="1" customFormat="1" x14ac:dyDescent="0.25">
      <c r="A1596" s="114"/>
    </row>
    <row r="1597" spans="1:1" s="1" customFormat="1" x14ac:dyDescent="0.25">
      <c r="A1597" s="114"/>
    </row>
    <row r="1598" spans="1:1" s="1" customFormat="1" x14ac:dyDescent="0.25">
      <c r="A1598" s="114"/>
    </row>
    <row r="1599" spans="1:1" s="1" customFormat="1" x14ac:dyDescent="0.25">
      <c r="A1599" s="114"/>
    </row>
    <row r="1600" spans="1:1" s="1" customFormat="1" x14ac:dyDescent="0.25">
      <c r="A1600" s="114"/>
    </row>
    <row r="1601" spans="1:1" s="1" customFormat="1" x14ac:dyDescent="0.25">
      <c r="A1601" s="114"/>
    </row>
    <row r="1602" spans="1:1" s="1" customFormat="1" x14ac:dyDescent="0.25">
      <c r="A1602" s="114"/>
    </row>
    <row r="1603" spans="1:1" s="1" customFormat="1" x14ac:dyDescent="0.25">
      <c r="A1603" s="114"/>
    </row>
    <row r="1604" spans="1:1" s="1" customFormat="1" x14ac:dyDescent="0.25">
      <c r="A1604" s="114"/>
    </row>
    <row r="1605" spans="1:1" s="1" customFormat="1" x14ac:dyDescent="0.25">
      <c r="A1605" s="114"/>
    </row>
    <row r="1606" spans="1:1" s="1" customFormat="1" x14ac:dyDescent="0.25">
      <c r="A1606" s="114"/>
    </row>
    <row r="1607" spans="1:1" s="1" customFormat="1" x14ac:dyDescent="0.25">
      <c r="A1607" s="114"/>
    </row>
    <row r="1608" spans="1:1" s="1" customFormat="1" x14ac:dyDescent="0.25">
      <c r="A1608" s="114"/>
    </row>
    <row r="1609" spans="1:1" s="1" customFormat="1" x14ac:dyDescent="0.25">
      <c r="A1609" s="114"/>
    </row>
    <row r="1610" spans="1:1" s="1" customFormat="1" x14ac:dyDescent="0.25">
      <c r="A1610" s="114"/>
    </row>
    <row r="1611" spans="1:1" s="1" customFormat="1" x14ac:dyDescent="0.25">
      <c r="A1611" s="114"/>
    </row>
    <row r="1612" spans="1:1" s="1" customFormat="1" x14ac:dyDescent="0.25">
      <c r="A1612" s="114"/>
    </row>
    <row r="1613" spans="1:1" s="1" customFormat="1" x14ac:dyDescent="0.25">
      <c r="A1613" s="114"/>
    </row>
    <row r="1614" spans="1:1" s="1" customFormat="1" x14ac:dyDescent="0.25">
      <c r="A1614" s="114"/>
    </row>
    <row r="1615" spans="1:1" s="1" customFormat="1" x14ac:dyDescent="0.25">
      <c r="A1615" s="114"/>
    </row>
    <row r="1616" spans="1:1" s="1" customFormat="1" x14ac:dyDescent="0.25">
      <c r="A1616" s="114"/>
    </row>
    <row r="1617" spans="1:1" s="1" customFormat="1" x14ac:dyDescent="0.25">
      <c r="A1617" s="114"/>
    </row>
    <row r="1618" spans="1:1" s="1" customFormat="1" x14ac:dyDescent="0.25">
      <c r="A1618" s="114"/>
    </row>
    <row r="1619" spans="1:1" s="1" customFormat="1" x14ac:dyDescent="0.25">
      <c r="A1619" s="114"/>
    </row>
    <row r="1620" spans="1:1" s="1" customFormat="1" x14ac:dyDescent="0.25">
      <c r="A1620" s="114"/>
    </row>
    <row r="1621" spans="1:1" s="1" customFormat="1" x14ac:dyDescent="0.25">
      <c r="A1621" s="114"/>
    </row>
    <row r="1622" spans="1:1" s="1" customFormat="1" x14ac:dyDescent="0.25">
      <c r="A1622" s="114"/>
    </row>
    <row r="1623" spans="1:1" s="1" customFormat="1" x14ac:dyDescent="0.25">
      <c r="A1623" s="114"/>
    </row>
    <row r="1624" spans="1:1" s="1" customFormat="1" x14ac:dyDescent="0.25">
      <c r="A1624" s="114"/>
    </row>
    <row r="1625" spans="1:1" s="1" customFormat="1" x14ac:dyDescent="0.25">
      <c r="A1625" s="114"/>
    </row>
    <row r="1626" spans="1:1" s="1" customFormat="1" x14ac:dyDescent="0.25">
      <c r="A1626" s="114"/>
    </row>
    <row r="1627" spans="1:1" s="1" customFormat="1" x14ac:dyDescent="0.25">
      <c r="A1627" s="114"/>
    </row>
    <row r="1628" spans="1:1" s="1" customFormat="1" x14ac:dyDescent="0.25">
      <c r="A1628" s="114"/>
    </row>
    <row r="1629" spans="1:1" s="1" customFormat="1" x14ac:dyDescent="0.25">
      <c r="A1629" s="114"/>
    </row>
    <row r="1630" spans="1:1" s="1" customFormat="1" x14ac:dyDescent="0.25">
      <c r="A1630" s="114"/>
    </row>
    <row r="1631" spans="1:1" s="1" customFormat="1" x14ac:dyDescent="0.25">
      <c r="A1631" s="114"/>
    </row>
    <row r="1632" spans="1:1" s="1" customFormat="1" x14ac:dyDescent="0.25">
      <c r="A1632" s="114"/>
    </row>
    <row r="1633" spans="1:1" s="1" customFormat="1" x14ac:dyDescent="0.25">
      <c r="A1633" s="114"/>
    </row>
    <row r="1634" spans="1:1" s="1" customFormat="1" x14ac:dyDescent="0.25">
      <c r="A1634" s="114"/>
    </row>
    <row r="1635" spans="1:1" s="1" customFormat="1" x14ac:dyDescent="0.25">
      <c r="A1635" s="114"/>
    </row>
    <row r="1636" spans="1:1" s="1" customFormat="1" x14ac:dyDescent="0.25">
      <c r="A1636" s="114"/>
    </row>
    <row r="1637" spans="1:1" s="1" customFormat="1" x14ac:dyDescent="0.25">
      <c r="A1637" s="114"/>
    </row>
    <row r="1638" spans="1:1" s="1" customFormat="1" x14ac:dyDescent="0.25">
      <c r="A1638" s="114"/>
    </row>
    <row r="1639" spans="1:1" s="1" customFormat="1" x14ac:dyDescent="0.25">
      <c r="A1639" s="114"/>
    </row>
    <row r="1640" spans="1:1" s="1" customFormat="1" x14ac:dyDescent="0.25">
      <c r="A1640" s="114"/>
    </row>
    <row r="1641" spans="1:1" s="1" customFormat="1" x14ac:dyDescent="0.25">
      <c r="A1641" s="114"/>
    </row>
    <row r="1642" spans="1:1" s="1" customFormat="1" x14ac:dyDescent="0.25">
      <c r="A1642" s="114"/>
    </row>
    <row r="1643" spans="1:1" s="1" customFormat="1" x14ac:dyDescent="0.25">
      <c r="A1643" s="114"/>
    </row>
    <row r="1644" spans="1:1" s="1" customFormat="1" x14ac:dyDescent="0.25">
      <c r="A1644" s="114"/>
    </row>
    <row r="1645" spans="1:1" s="1" customFormat="1" x14ac:dyDescent="0.25">
      <c r="A1645" s="114"/>
    </row>
    <row r="1646" spans="1:1" s="1" customFormat="1" x14ac:dyDescent="0.25">
      <c r="A1646" s="114"/>
    </row>
    <row r="1647" spans="1:1" s="1" customFormat="1" x14ac:dyDescent="0.25">
      <c r="A1647" s="114"/>
    </row>
    <row r="1648" spans="1:1" s="1" customFormat="1" x14ac:dyDescent="0.25">
      <c r="A1648" s="114"/>
    </row>
    <row r="1649" spans="1:1" s="1" customFormat="1" x14ac:dyDescent="0.25">
      <c r="A1649" s="114"/>
    </row>
    <row r="1650" spans="1:1" s="1" customFormat="1" x14ac:dyDescent="0.25">
      <c r="A1650" s="114"/>
    </row>
    <row r="1651" spans="1:1" s="1" customFormat="1" x14ac:dyDescent="0.25">
      <c r="A1651" s="114"/>
    </row>
    <row r="1652" spans="1:1" s="1" customFormat="1" x14ac:dyDescent="0.25">
      <c r="A1652" s="114"/>
    </row>
    <row r="1653" spans="1:1" s="1" customFormat="1" x14ac:dyDescent="0.25">
      <c r="A1653" s="114"/>
    </row>
    <row r="1654" spans="1:1" s="1" customFormat="1" x14ac:dyDescent="0.25">
      <c r="A1654" s="114"/>
    </row>
    <row r="1655" spans="1:1" s="1" customFormat="1" x14ac:dyDescent="0.25">
      <c r="A1655" s="114"/>
    </row>
    <row r="1656" spans="1:1" s="1" customFormat="1" x14ac:dyDescent="0.25">
      <c r="A1656" s="114"/>
    </row>
    <row r="1657" spans="1:1" s="1" customFormat="1" x14ac:dyDescent="0.25">
      <c r="A1657" s="114"/>
    </row>
    <row r="1658" spans="1:1" s="1" customFormat="1" x14ac:dyDescent="0.25">
      <c r="A1658" s="114"/>
    </row>
    <row r="1659" spans="1:1" s="1" customFormat="1" x14ac:dyDescent="0.25">
      <c r="A1659" s="114"/>
    </row>
    <row r="1660" spans="1:1" s="1" customFormat="1" x14ac:dyDescent="0.25">
      <c r="A1660" s="114"/>
    </row>
    <row r="1661" spans="1:1" s="1" customFormat="1" x14ac:dyDescent="0.25">
      <c r="A1661" s="114"/>
    </row>
    <row r="1662" spans="1:1" s="1" customFormat="1" x14ac:dyDescent="0.25">
      <c r="A1662" s="114"/>
    </row>
    <row r="1663" spans="1:1" s="1" customFormat="1" x14ac:dyDescent="0.25">
      <c r="A1663" s="114"/>
    </row>
    <row r="1664" spans="1:1" s="1" customFormat="1" x14ac:dyDescent="0.25">
      <c r="A1664" s="114"/>
    </row>
    <row r="1665" spans="1:1" s="1" customFormat="1" x14ac:dyDescent="0.25">
      <c r="A1665" s="114"/>
    </row>
    <row r="1666" spans="1:1" s="1" customFormat="1" x14ac:dyDescent="0.25">
      <c r="A1666" s="114"/>
    </row>
    <row r="1667" spans="1:1" s="1" customFormat="1" x14ac:dyDescent="0.25">
      <c r="A1667" s="114"/>
    </row>
    <row r="1668" spans="1:1" s="1" customFormat="1" x14ac:dyDescent="0.25">
      <c r="A1668" s="114"/>
    </row>
    <row r="1669" spans="1:1" s="1" customFormat="1" x14ac:dyDescent="0.25">
      <c r="A1669" s="114"/>
    </row>
    <row r="1670" spans="1:1" s="1" customFormat="1" x14ac:dyDescent="0.25">
      <c r="A1670" s="114"/>
    </row>
    <row r="1671" spans="1:1" s="1" customFormat="1" x14ac:dyDescent="0.25">
      <c r="A1671" s="114"/>
    </row>
    <row r="1672" spans="1:1" s="1" customFormat="1" x14ac:dyDescent="0.25">
      <c r="A1672" s="114"/>
    </row>
    <row r="1673" spans="1:1" s="1" customFormat="1" x14ac:dyDescent="0.25">
      <c r="A1673" s="114"/>
    </row>
    <row r="1674" spans="1:1" s="1" customFormat="1" x14ac:dyDescent="0.25">
      <c r="A1674" s="114"/>
    </row>
    <row r="1675" spans="1:1" s="1" customFormat="1" x14ac:dyDescent="0.25">
      <c r="A1675" s="114"/>
    </row>
    <row r="1676" spans="1:1" s="1" customFormat="1" x14ac:dyDescent="0.25">
      <c r="A1676" s="114"/>
    </row>
    <row r="1677" spans="1:1" s="1" customFormat="1" x14ac:dyDescent="0.25">
      <c r="A1677" s="114"/>
    </row>
    <row r="1678" spans="1:1" s="1" customFormat="1" x14ac:dyDescent="0.25">
      <c r="A1678" s="114"/>
    </row>
    <row r="1679" spans="1:1" s="1" customFormat="1" x14ac:dyDescent="0.25">
      <c r="A1679" s="114"/>
    </row>
    <row r="1680" spans="1:1" s="1" customFormat="1" x14ac:dyDescent="0.25">
      <c r="A1680" s="114"/>
    </row>
    <row r="1681" spans="1:1" s="1" customFormat="1" x14ac:dyDescent="0.25">
      <c r="A1681" s="114"/>
    </row>
    <row r="1682" spans="1:1" s="1" customFormat="1" x14ac:dyDescent="0.25">
      <c r="A1682" s="114"/>
    </row>
    <row r="1683" spans="1:1" s="1" customFormat="1" x14ac:dyDescent="0.25">
      <c r="A1683" s="114"/>
    </row>
    <row r="1684" spans="1:1" s="1" customFormat="1" x14ac:dyDescent="0.25">
      <c r="A1684" s="114"/>
    </row>
    <row r="1685" spans="1:1" s="1" customFormat="1" x14ac:dyDescent="0.25">
      <c r="A1685" s="114"/>
    </row>
    <row r="1686" spans="1:1" s="1" customFormat="1" x14ac:dyDescent="0.25">
      <c r="A1686" s="114"/>
    </row>
    <row r="1687" spans="1:1" s="1" customFormat="1" x14ac:dyDescent="0.25">
      <c r="A1687" s="114"/>
    </row>
    <row r="1688" spans="1:1" s="1" customFormat="1" x14ac:dyDescent="0.25">
      <c r="A1688" s="114"/>
    </row>
    <row r="1689" spans="1:1" s="1" customFormat="1" x14ac:dyDescent="0.25">
      <c r="A1689" s="114"/>
    </row>
    <row r="1690" spans="1:1" s="1" customFormat="1" x14ac:dyDescent="0.25">
      <c r="A1690" s="114"/>
    </row>
    <row r="1691" spans="1:1" s="1" customFormat="1" x14ac:dyDescent="0.25">
      <c r="A1691" s="114"/>
    </row>
    <row r="1692" spans="1:1" s="1" customFormat="1" x14ac:dyDescent="0.25">
      <c r="A1692" s="114"/>
    </row>
    <row r="1693" spans="1:1" s="1" customFormat="1" x14ac:dyDescent="0.25">
      <c r="A1693" s="114"/>
    </row>
    <row r="1694" spans="1:1" s="1" customFormat="1" x14ac:dyDescent="0.25">
      <c r="A1694" s="114"/>
    </row>
    <row r="1695" spans="1:1" s="1" customFormat="1" x14ac:dyDescent="0.25">
      <c r="A1695" s="114"/>
    </row>
    <row r="1696" spans="1:1" s="1" customFormat="1" x14ac:dyDescent="0.25">
      <c r="A1696" s="114"/>
    </row>
    <row r="1697" spans="1:1" s="1" customFormat="1" x14ac:dyDescent="0.25">
      <c r="A1697" s="114"/>
    </row>
    <row r="1698" spans="1:1" s="1" customFormat="1" x14ac:dyDescent="0.25">
      <c r="A1698" s="114"/>
    </row>
    <row r="1699" spans="1:1" s="1" customFormat="1" x14ac:dyDescent="0.25">
      <c r="A1699" s="114"/>
    </row>
    <row r="1700" spans="1:1" s="1" customFormat="1" x14ac:dyDescent="0.25">
      <c r="A1700" s="114"/>
    </row>
    <row r="1701" spans="1:1" s="1" customFormat="1" x14ac:dyDescent="0.25">
      <c r="A1701" s="114"/>
    </row>
    <row r="1702" spans="1:1" s="1" customFormat="1" x14ac:dyDescent="0.25">
      <c r="A1702" s="114"/>
    </row>
    <row r="1703" spans="1:1" s="1" customFormat="1" x14ac:dyDescent="0.25">
      <c r="A1703" s="114"/>
    </row>
    <row r="1704" spans="1:1" s="1" customFormat="1" x14ac:dyDescent="0.25">
      <c r="A1704" s="114"/>
    </row>
    <row r="1705" spans="1:1" s="1" customFormat="1" x14ac:dyDescent="0.25">
      <c r="A1705" s="114"/>
    </row>
    <row r="1706" spans="1:1" s="1" customFormat="1" x14ac:dyDescent="0.25">
      <c r="A1706" s="114"/>
    </row>
    <row r="1707" spans="1:1" s="1" customFormat="1" x14ac:dyDescent="0.25">
      <c r="A1707" s="114"/>
    </row>
    <row r="1708" spans="1:1" s="1" customFormat="1" x14ac:dyDescent="0.25">
      <c r="A1708" s="114"/>
    </row>
    <row r="1709" spans="1:1" s="1" customFormat="1" x14ac:dyDescent="0.25">
      <c r="A1709" s="114"/>
    </row>
    <row r="1710" spans="1:1" s="1" customFormat="1" x14ac:dyDescent="0.25">
      <c r="A1710" s="114"/>
    </row>
    <row r="1711" spans="1:1" s="1" customFormat="1" x14ac:dyDescent="0.25">
      <c r="A1711" s="114"/>
    </row>
    <row r="1712" spans="1:1" s="1" customFormat="1" x14ac:dyDescent="0.25">
      <c r="A1712" s="114"/>
    </row>
    <row r="1713" spans="1:1" s="1" customFormat="1" x14ac:dyDescent="0.25">
      <c r="A1713" s="114"/>
    </row>
    <row r="1714" spans="1:1" s="1" customFormat="1" x14ac:dyDescent="0.25">
      <c r="A1714" s="114"/>
    </row>
    <row r="1715" spans="1:1" s="1" customFormat="1" x14ac:dyDescent="0.25">
      <c r="A1715" s="114"/>
    </row>
    <row r="1716" spans="1:1" s="1" customFormat="1" x14ac:dyDescent="0.25">
      <c r="A1716" s="114"/>
    </row>
    <row r="1717" spans="1:1" s="1" customFormat="1" x14ac:dyDescent="0.25">
      <c r="A1717" s="114"/>
    </row>
    <row r="1718" spans="1:1" s="1" customFormat="1" x14ac:dyDescent="0.25">
      <c r="A1718" s="114"/>
    </row>
    <row r="1719" spans="1:1" s="1" customFormat="1" x14ac:dyDescent="0.25">
      <c r="A1719" s="114"/>
    </row>
    <row r="1720" spans="1:1" s="1" customFormat="1" x14ac:dyDescent="0.25">
      <c r="A1720" s="114"/>
    </row>
    <row r="1721" spans="1:1" s="1" customFormat="1" x14ac:dyDescent="0.25">
      <c r="A1721" s="114"/>
    </row>
    <row r="1722" spans="1:1" s="1" customFormat="1" x14ac:dyDescent="0.25">
      <c r="A1722" s="114"/>
    </row>
    <row r="1723" spans="1:1" s="1" customFormat="1" x14ac:dyDescent="0.25">
      <c r="A1723" s="114"/>
    </row>
    <row r="1724" spans="1:1" s="1" customFormat="1" x14ac:dyDescent="0.25">
      <c r="A1724" s="114"/>
    </row>
    <row r="1725" spans="1:1" s="1" customFormat="1" x14ac:dyDescent="0.25">
      <c r="A1725" s="114"/>
    </row>
    <row r="1726" spans="1:1" s="1" customFormat="1" x14ac:dyDescent="0.25">
      <c r="A1726" s="114"/>
    </row>
    <row r="1727" spans="1:1" s="1" customFormat="1" x14ac:dyDescent="0.25">
      <c r="A1727" s="114"/>
    </row>
    <row r="1728" spans="1:1" s="1" customFormat="1" x14ac:dyDescent="0.25">
      <c r="A1728" s="114"/>
    </row>
    <row r="1729" spans="1:1" s="1" customFormat="1" x14ac:dyDescent="0.25">
      <c r="A1729" s="114"/>
    </row>
    <row r="1730" spans="1:1" s="1" customFormat="1" x14ac:dyDescent="0.25">
      <c r="A1730" s="114"/>
    </row>
    <row r="1731" spans="1:1" s="1" customFormat="1" x14ac:dyDescent="0.25">
      <c r="A1731" s="114"/>
    </row>
    <row r="1732" spans="1:1" s="1" customFormat="1" x14ac:dyDescent="0.25">
      <c r="A1732" s="114"/>
    </row>
    <row r="1733" spans="1:1" s="1" customFormat="1" x14ac:dyDescent="0.25">
      <c r="A1733" s="114"/>
    </row>
    <row r="1734" spans="1:1" s="1" customFormat="1" x14ac:dyDescent="0.25">
      <c r="A1734" s="114"/>
    </row>
    <row r="1735" spans="1:1" s="1" customFormat="1" x14ac:dyDescent="0.25">
      <c r="A1735" s="114"/>
    </row>
    <row r="1736" spans="1:1" s="1" customFormat="1" x14ac:dyDescent="0.25">
      <c r="A1736" s="114"/>
    </row>
    <row r="1737" spans="1:1" s="1" customFormat="1" x14ac:dyDescent="0.25">
      <c r="A1737" s="114"/>
    </row>
    <row r="1738" spans="1:1" s="1" customFormat="1" x14ac:dyDescent="0.25">
      <c r="A1738" s="114"/>
    </row>
    <row r="1739" spans="1:1" s="1" customFormat="1" x14ac:dyDescent="0.25">
      <c r="A1739" s="114"/>
    </row>
    <row r="1740" spans="1:1" s="1" customFormat="1" x14ac:dyDescent="0.25">
      <c r="A1740" s="114"/>
    </row>
    <row r="1741" spans="1:1" s="1" customFormat="1" x14ac:dyDescent="0.25">
      <c r="A1741" s="114"/>
    </row>
    <row r="1742" spans="1:1" s="1" customFormat="1" x14ac:dyDescent="0.25">
      <c r="A1742" s="114"/>
    </row>
    <row r="1743" spans="1:1" s="1" customFormat="1" x14ac:dyDescent="0.25">
      <c r="A1743" s="114"/>
    </row>
    <row r="1744" spans="1:1" s="1" customFormat="1" x14ac:dyDescent="0.25">
      <c r="A1744" s="114"/>
    </row>
    <row r="1745" spans="1:1" s="1" customFormat="1" x14ac:dyDescent="0.25">
      <c r="A1745" s="114"/>
    </row>
    <row r="1746" spans="1:1" s="1" customFormat="1" x14ac:dyDescent="0.25">
      <c r="A1746" s="114"/>
    </row>
    <row r="1747" spans="1:1" s="1" customFormat="1" x14ac:dyDescent="0.25">
      <c r="A1747" s="114"/>
    </row>
    <row r="1748" spans="1:1" s="1" customFormat="1" x14ac:dyDescent="0.25">
      <c r="A1748" s="114"/>
    </row>
    <row r="1749" spans="1:1" s="1" customFormat="1" x14ac:dyDescent="0.25">
      <c r="A1749" s="114"/>
    </row>
    <row r="1750" spans="1:1" s="1" customFormat="1" x14ac:dyDescent="0.25">
      <c r="A1750" s="114"/>
    </row>
    <row r="1751" spans="1:1" s="1" customFormat="1" x14ac:dyDescent="0.25">
      <c r="A1751" s="114"/>
    </row>
    <row r="1752" spans="1:1" s="1" customFormat="1" x14ac:dyDescent="0.25">
      <c r="A1752" s="114"/>
    </row>
    <row r="1753" spans="1:1" s="1" customFormat="1" x14ac:dyDescent="0.25">
      <c r="A1753" s="114"/>
    </row>
    <row r="1754" spans="1:1" s="1" customFormat="1" x14ac:dyDescent="0.25">
      <c r="A1754" s="114"/>
    </row>
    <row r="1755" spans="1:1" s="1" customFormat="1" x14ac:dyDescent="0.25">
      <c r="A1755" s="114"/>
    </row>
    <row r="1756" spans="1:1" s="1" customFormat="1" x14ac:dyDescent="0.25">
      <c r="A1756" s="114"/>
    </row>
    <row r="1757" spans="1:1" s="1" customFormat="1" x14ac:dyDescent="0.25">
      <c r="A1757" s="114"/>
    </row>
    <row r="1758" spans="1:1" s="1" customFormat="1" x14ac:dyDescent="0.25">
      <c r="A1758" s="114"/>
    </row>
    <row r="1759" spans="1:1" s="1" customFormat="1" x14ac:dyDescent="0.25">
      <c r="A1759" s="114"/>
    </row>
    <row r="1760" spans="1:1" s="1" customFormat="1" x14ac:dyDescent="0.25">
      <c r="A1760" s="114"/>
    </row>
    <row r="1761" spans="1:1" s="1" customFormat="1" x14ac:dyDescent="0.25">
      <c r="A1761" s="114"/>
    </row>
    <row r="1762" spans="1:1" s="1" customFormat="1" x14ac:dyDescent="0.25">
      <c r="A1762" s="114"/>
    </row>
    <row r="1763" spans="1:1" s="1" customFormat="1" x14ac:dyDescent="0.25">
      <c r="A1763" s="114"/>
    </row>
    <row r="1764" spans="1:1" s="1" customFormat="1" x14ac:dyDescent="0.25">
      <c r="A1764" s="114"/>
    </row>
    <row r="1765" spans="1:1" s="1" customFormat="1" x14ac:dyDescent="0.25">
      <c r="A1765" s="114"/>
    </row>
    <row r="1766" spans="1:1" s="1" customFormat="1" x14ac:dyDescent="0.25">
      <c r="A1766" s="114"/>
    </row>
    <row r="1767" spans="1:1" s="1" customFormat="1" x14ac:dyDescent="0.25">
      <c r="A1767" s="114"/>
    </row>
    <row r="1768" spans="1:1" s="1" customFormat="1" x14ac:dyDescent="0.25">
      <c r="A1768" s="114"/>
    </row>
    <row r="1769" spans="1:1" s="1" customFormat="1" x14ac:dyDescent="0.25">
      <c r="A1769" s="114"/>
    </row>
    <row r="1770" spans="1:1" s="1" customFormat="1" x14ac:dyDescent="0.25">
      <c r="A1770" s="114"/>
    </row>
    <row r="1771" spans="1:1" s="1" customFormat="1" x14ac:dyDescent="0.25">
      <c r="A1771" s="114"/>
    </row>
    <row r="1772" spans="1:1" s="1" customFormat="1" x14ac:dyDescent="0.25">
      <c r="A1772" s="114"/>
    </row>
    <row r="1773" spans="1:1" s="1" customFormat="1" x14ac:dyDescent="0.25">
      <c r="A1773" s="114"/>
    </row>
    <row r="1774" spans="1:1" s="1" customFormat="1" x14ac:dyDescent="0.25">
      <c r="A1774" s="114"/>
    </row>
    <row r="1775" spans="1:1" s="1" customFormat="1" x14ac:dyDescent="0.25">
      <c r="A1775" s="114"/>
    </row>
    <row r="1776" spans="1:1" s="1" customFormat="1" x14ac:dyDescent="0.25">
      <c r="A1776" s="114"/>
    </row>
    <row r="1777" spans="1:1" s="1" customFormat="1" x14ac:dyDescent="0.25">
      <c r="A1777" s="114"/>
    </row>
    <row r="1778" spans="1:1" s="1" customFormat="1" x14ac:dyDescent="0.25">
      <c r="A1778" s="114"/>
    </row>
    <row r="1779" spans="1:1" s="1" customFormat="1" x14ac:dyDescent="0.25">
      <c r="A1779" s="114"/>
    </row>
    <row r="1780" spans="1:1" s="1" customFormat="1" x14ac:dyDescent="0.25">
      <c r="A1780" s="114"/>
    </row>
    <row r="1781" spans="1:1" s="1" customFormat="1" x14ac:dyDescent="0.25">
      <c r="A1781" s="114"/>
    </row>
    <row r="1782" spans="1:1" s="1" customFormat="1" x14ac:dyDescent="0.25">
      <c r="A1782" s="114"/>
    </row>
    <row r="1783" spans="1:1" s="1" customFormat="1" x14ac:dyDescent="0.25">
      <c r="A1783" s="114"/>
    </row>
    <row r="1784" spans="1:1" s="1" customFormat="1" x14ac:dyDescent="0.25">
      <c r="A1784" s="114"/>
    </row>
    <row r="1785" spans="1:1" s="1" customFormat="1" x14ac:dyDescent="0.25">
      <c r="A1785" s="114"/>
    </row>
    <row r="1786" spans="1:1" s="1" customFormat="1" x14ac:dyDescent="0.25">
      <c r="A1786" s="114"/>
    </row>
    <row r="1787" spans="1:1" s="1" customFormat="1" x14ac:dyDescent="0.25">
      <c r="A1787" s="114"/>
    </row>
    <row r="1788" spans="1:1" s="1" customFormat="1" x14ac:dyDescent="0.25">
      <c r="A1788" s="114"/>
    </row>
    <row r="1789" spans="1:1" s="1" customFormat="1" x14ac:dyDescent="0.25">
      <c r="A1789" s="114"/>
    </row>
    <row r="1790" spans="1:1" s="1" customFormat="1" x14ac:dyDescent="0.25">
      <c r="A1790" s="114"/>
    </row>
    <row r="1791" spans="1:1" s="1" customFormat="1" x14ac:dyDescent="0.25">
      <c r="A1791" s="114"/>
    </row>
    <row r="1792" spans="1:1" s="1" customFormat="1" x14ac:dyDescent="0.25">
      <c r="A1792" s="114"/>
    </row>
    <row r="1793" spans="1:1" s="1" customFormat="1" x14ac:dyDescent="0.25">
      <c r="A1793" s="114"/>
    </row>
    <row r="1794" spans="1:1" s="1" customFormat="1" x14ac:dyDescent="0.25">
      <c r="A1794" s="114"/>
    </row>
    <row r="1795" spans="1:1" s="1" customFormat="1" x14ac:dyDescent="0.25">
      <c r="A1795" s="114"/>
    </row>
    <row r="1796" spans="1:1" s="1" customFormat="1" x14ac:dyDescent="0.25">
      <c r="A1796" s="114"/>
    </row>
    <row r="1797" spans="1:1" s="1" customFormat="1" x14ac:dyDescent="0.25">
      <c r="A1797" s="114"/>
    </row>
    <row r="1798" spans="1:1" s="1" customFormat="1" x14ac:dyDescent="0.25">
      <c r="A1798" s="114"/>
    </row>
    <row r="1799" spans="1:1" s="1" customFormat="1" x14ac:dyDescent="0.25">
      <c r="A1799" s="114"/>
    </row>
    <row r="1800" spans="1:1" s="1" customFormat="1" x14ac:dyDescent="0.25">
      <c r="A1800" s="114"/>
    </row>
    <row r="1801" spans="1:1" s="1" customFormat="1" x14ac:dyDescent="0.25">
      <c r="A1801" s="114"/>
    </row>
    <row r="1802" spans="1:1" s="1" customFormat="1" x14ac:dyDescent="0.25">
      <c r="A1802" s="114"/>
    </row>
    <row r="1803" spans="1:1" s="1" customFormat="1" x14ac:dyDescent="0.25">
      <c r="A1803" s="114"/>
    </row>
    <row r="1804" spans="1:1" s="1" customFormat="1" x14ac:dyDescent="0.25">
      <c r="A1804" s="114"/>
    </row>
    <row r="1805" spans="1:1" s="1" customFormat="1" x14ac:dyDescent="0.25">
      <c r="A1805" s="114"/>
    </row>
    <row r="1806" spans="1:1" s="1" customFormat="1" x14ac:dyDescent="0.25">
      <c r="A1806" s="114"/>
    </row>
    <row r="1807" spans="1:1" s="1" customFormat="1" x14ac:dyDescent="0.25">
      <c r="A1807" s="114"/>
    </row>
    <row r="1808" spans="1:1" s="1" customFormat="1" x14ac:dyDescent="0.25">
      <c r="A1808" s="114"/>
    </row>
    <row r="1809" spans="1:1" s="1" customFormat="1" x14ac:dyDescent="0.25">
      <c r="A1809" s="114"/>
    </row>
    <row r="1810" spans="1:1" s="1" customFormat="1" x14ac:dyDescent="0.25">
      <c r="A1810" s="114"/>
    </row>
    <row r="1811" spans="1:1" s="1" customFormat="1" x14ac:dyDescent="0.25">
      <c r="A1811" s="114"/>
    </row>
    <row r="1812" spans="1:1" s="1" customFormat="1" x14ac:dyDescent="0.25">
      <c r="A1812" s="114"/>
    </row>
    <row r="1813" spans="1:1" s="1" customFormat="1" x14ac:dyDescent="0.25">
      <c r="A1813" s="114"/>
    </row>
    <row r="1814" spans="1:1" s="1" customFormat="1" x14ac:dyDescent="0.25">
      <c r="A1814" s="114"/>
    </row>
    <row r="1815" spans="1:1" s="1" customFormat="1" x14ac:dyDescent="0.25">
      <c r="A1815" s="114"/>
    </row>
    <row r="1816" spans="1:1" s="1" customFormat="1" x14ac:dyDescent="0.25">
      <c r="A1816" s="114"/>
    </row>
    <row r="1817" spans="1:1" s="1" customFormat="1" x14ac:dyDescent="0.25">
      <c r="A1817" s="114"/>
    </row>
    <row r="1818" spans="1:1" s="1" customFormat="1" x14ac:dyDescent="0.25">
      <c r="A1818" s="114"/>
    </row>
    <row r="1819" spans="1:1" s="1" customFormat="1" x14ac:dyDescent="0.25">
      <c r="A1819" s="114"/>
    </row>
    <row r="1820" spans="1:1" s="1" customFormat="1" x14ac:dyDescent="0.25">
      <c r="A1820" s="114"/>
    </row>
    <row r="1821" spans="1:1" s="1" customFormat="1" x14ac:dyDescent="0.25">
      <c r="A1821" s="114"/>
    </row>
    <row r="1822" spans="1:1" s="1" customFormat="1" x14ac:dyDescent="0.25">
      <c r="A1822" s="114"/>
    </row>
    <row r="1823" spans="1:1" s="1" customFormat="1" x14ac:dyDescent="0.25">
      <c r="A1823" s="114"/>
    </row>
    <row r="1824" spans="1:1" s="1" customFormat="1" x14ac:dyDescent="0.25">
      <c r="A1824" s="114"/>
    </row>
    <row r="1825" spans="1:1" s="1" customFormat="1" x14ac:dyDescent="0.25">
      <c r="A1825" s="114"/>
    </row>
    <row r="1826" spans="1:1" s="1" customFormat="1" x14ac:dyDescent="0.25">
      <c r="A1826" s="114"/>
    </row>
    <row r="1827" spans="1:1" s="1" customFormat="1" x14ac:dyDescent="0.25">
      <c r="A1827" s="114"/>
    </row>
    <row r="1828" spans="1:1" s="1" customFormat="1" x14ac:dyDescent="0.25">
      <c r="A1828" s="114"/>
    </row>
    <row r="1829" spans="1:1" s="1" customFormat="1" x14ac:dyDescent="0.25">
      <c r="A1829" s="114"/>
    </row>
    <row r="1830" spans="1:1" s="1" customFormat="1" x14ac:dyDescent="0.25">
      <c r="A1830" s="114"/>
    </row>
    <row r="1831" spans="1:1" s="1" customFormat="1" x14ac:dyDescent="0.25">
      <c r="A1831" s="114"/>
    </row>
    <row r="1832" spans="1:1" s="1" customFormat="1" x14ac:dyDescent="0.25">
      <c r="A1832" s="114"/>
    </row>
    <row r="1833" spans="1:1" s="1" customFormat="1" x14ac:dyDescent="0.25">
      <c r="A1833" s="114"/>
    </row>
    <row r="1834" spans="1:1" s="1" customFormat="1" x14ac:dyDescent="0.25">
      <c r="A1834" s="114"/>
    </row>
    <row r="1835" spans="1:1" s="1" customFormat="1" x14ac:dyDescent="0.25">
      <c r="A1835" s="114"/>
    </row>
    <row r="1836" spans="1:1" s="1" customFormat="1" x14ac:dyDescent="0.25">
      <c r="A1836" s="114"/>
    </row>
    <row r="1837" spans="1:1" s="1" customFormat="1" x14ac:dyDescent="0.25">
      <c r="A1837" s="114"/>
    </row>
    <row r="1838" spans="1:1" s="1" customFormat="1" x14ac:dyDescent="0.25">
      <c r="A1838" s="114"/>
    </row>
    <row r="1839" spans="1:1" s="1" customFormat="1" x14ac:dyDescent="0.25">
      <c r="A1839" s="114"/>
    </row>
    <row r="1840" spans="1:1" s="1" customFormat="1" x14ac:dyDescent="0.25">
      <c r="A1840" s="114"/>
    </row>
    <row r="1841" spans="1:1" s="1" customFormat="1" x14ac:dyDescent="0.25">
      <c r="A1841" s="114"/>
    </row>
    <row r="1842" spans="1:1" s="1" customFormat="1" x14ac:dyDescent="0.25">
      <c r="A1842" s="114"/>
    </row>
    <row r="1843" spans="1:1" s="1" customFormat="1" x14ac:dyDescent="0.25">
      <c r="A1843" s="114"/>
    </row>
    <row r="1844" spans="1:1" s="1" customFormat="1" x14ac:dyDescent="0.25">
      <c r="A1844" s="114"/>
    </row>
    <row r="1845" spans="1:1" s="1" customFormat="1" x14ac:dyDescent="0.25">
      <c r="A1845" s="114"/>
    </row>
    <row r="1846" spans="1:1" s="1" customFormat="1" x14ac:dyDescent="0.25">
      <c r="A1846" s="114"/>
    </row>
    <row r="1847" spans="1:1" s="1" customFormat="1" x14ac:dyDescent="0.25">
      <c r="A1847" s="114"/>
    </row>
    <row r="1848" spans="1:1" s="1" customFormat="1" x14ac:dyDescent="0.25">
      <c r="A1848" s="114"/>
    </row>
    <row r="1849" spans="1:1" s="1" customFormat="1" x14ac:dyDescent="0.25">
      <c r="A1849" s="114"/>
    </row>
    <row r="1850" spans="1:1" s="1" customFormat="1" x14ac:dyDescent="0.25">
      <c r="A1850" s="114"/>
    </row>
    <row r="1851" spans="1:1" s="1" customFormat="1" x14ac:dyDescent="0.25">
      <c r="A1851" s="114"/>
    </row>
    <row r="1852" spans="1:1" s="1" customFormat="1" x14ac:dyDescent="0.25">
      <c r="A1852" s="114"/>
    </row>
    <row r="1853" spans="1:1" s="1" customFormat="1" x14ac:dyDescent="0.25">
      <c r="A1853" s="114"/>
    </row>
    <row r="1854" spans="1:1" s="1" customFormat="1" x14ac:dyDescent="0.25">
      <c r="A1854" s="114"/>
    </row>
    <row r="1855" spans="1:1" s="1" customFormat="1" x14ac:dyDescent="0.25">
      <c r="A1855" s="114"/>
    </row>
    <row r="1856" spans="1:1" s="1" customFormat="1" x14ac:dyDescent="0.25">
      <c r="A1856" s="114"/>
    </row>
    <row r="1857" spans="1:1" s="1" customFormat="1" x14ac:dyDescent="0.25">
      <c r="A1857" s="114"/>
    </row>
    <row r="1858" spans="1:1" s="1" customFormat="1" x14ac:dyDescent="0.25">
      <c r="A1858" s="114"/>
    </row>
    <row r="1859" spans="1:1" s="1" customFormat="1" x14ac:dyDescent="0.25">
      <c r="A1859" s="114"/>
    </row>
    <row r="1860" spans="1:1" s="1" customFormat="1" x14ac:dyDescent="0.25">
      <c r="A1860" s="114"/>
    </row>
    <row r="1861" spans="1:1" s="1" customFormat="1" x14ac:dyDescent="0.25">
      <c r="A1861" s="114"/>
    </row>
    <row r="1862" spans="1:1" s="1" customFormat="1" x14ac:dyDescent="0.25">
      <c r="A1862" s="114"/>
    </row>
    <row r="1863" spans="1:1" s="1" customFormat="1" x14ac:dyDescent="0.25">
      <c r="A1863" s="114"/>
    </row>
    <row r="1864" spans="1:1" s="1" customFormat="1" x14ac:dyDescent="0.25">
      <c r="A1864" s="114"/>
    </row>
    <row r="1865" spans="1:1" s="1" customFormat="1" x14ac:dyDescent="0.25">
      <c r="A1865" s="114"/>
    </row>
    <row r="1866" spans="1:1" s="1" customFormat="1" x14ac:dyDescent="0.25">
      <c r="A1866" s="114"/>
    </row>
    <row r="1867" spans="1:1" s="1" customFormat="1" x14ac:dyDescent="0.25">
      <c r="A1867" s="114"/>
    </row>
    <row r="1868" spans="1:1" s="1" customFormat="1" x14ac:dyDescent="0.25">
      <c r="A1868" s="114"/>
    </row>
    <row r="1869" spans="1:1" s="1" customFormat="1" x14ac:dyDescent="0.25">
      <c r="A1869" s="114"/>
    </row>
    <row r="1870" spans="1:1" s="1" customFormat="1" x14ac:dyDescent="0.25">
      <c r="A1870" s="114"/>
    </row>
    <row r="1871" spans="1:1" s="1" customFormat="1" x14ac:dyDescent="0.25">
      <c r="A1871" s="114"/>
    </row>
    <row r="1872" spans="1:1" s="1" customFormat="1" x14ac:dyDescent="0.25">
      <c r="A1872" s="114"/>
    </row>
    <row r="1873" spans="1:1" s="1" customFormat="1" x14ac:dyDescent="0.25">
      <c r="A1873" s="114"/>
    </row>
    <row r="1874" spans="1:1" s="1" customFormat="1" x14ac:dyDescent="0.25">
      <c r="A1874" s="114"/>
    </row>
    <row r="1875" spans="1:1" s="1" customFormat="1" x14ac:dyDescent="0.25">
      <c r="A1875" s="114"/>
    </row>
    <row r="1876" spans="1:1" s="1" customFormat="1" x14ac:dyDescent="0.25">
      <c r="A1876" s="114"/>
    </row>
    <row r="1877" spans="1:1" s="1" customFormat="1" x14ac:dyDescent="0.25">
      <c r="A1877" s="114"/>
    </row>
    <row r="1878" spans="1:1" s="1" customFormat="1" x14ac:dyDescent="0.25">
      <c r="A1878" s="114"/>
    </row>
    <row r="1879" spans="1:1" s="1" customFormat="1" x14ac:dyDescent="0.25">
      <c r="A1879" s="114"/>
    </row>
    <row r="1880" spans="1:1" s="1" customFormat="1" x14ac:dyDescent="0.25">
      <c r="A1880" s="114"/>
    </row>
    <row r="1881" spans="1:1" s="1" customFormat="1" x14ac:dyDescent="0.25">
      <c r="A1881" s="114"/>
    </row>
    <row r="1882" spans="1:1" s="1" customFormat="1" x14ac:dyDescent="0.25">
      <c r="A1882" s="114"/>
    </row>
    <row r="1883" spans="1:1" s="1" customFormat="1" x14ac:dyDescent="0.25">
      <c r="A1883" s="114"/>
    </row>
    <row r="1884" spans="1:1" s="1" customFormat="1" x14ac:dyDescent="0.25">
      <c r="A1884" s="114"/>
    </row>
    <row r="1885" spans="1:1" s="1" customFormat="1" x14ac:dyDescent="0.25">
      <c r="A1885" s="114"/>
    </row>
    <row r="1886" spans="1:1" s="1" customFormat="1" x14ac:dyDescent="0.25">
      <c r="A1886" s="114"/>
    </row>
    <row r="1887" spans="1:1" s="1" customFormat="1" x14ac:dyDescent="0.25">
      <c r="A1887" s="114"/>
    </row>
    <row r="1888" spans="1:1" s="1" customFormat="1" x14ac:dyDescent="0.25">
      <c r="A1888" s="114"/>
    </row>
    <row r="1889" spans="1:1" s="1" customFormat="1" x14ac:dyDescent="0.25">
      <c r="A1889" s="114"/>
    </row>
    <row r="1890" spans="1:1" s="1" customFormat="1" x14ac:dyDescent="0.25">
      <c r="A1890" s="114"/>
    </row>
    <row r="1891" spans="1:1" s="1" customFormat="1" x14ac:dyDescent="0.25">
      <c r="A1891" s="114"/>
    </row>
    <row r="1892" spans="1:1" s="1" customFormat="1" x14ac:dyDescent="0.25">
      <c r="A1892" s="114"/>
    </row>
    <row r="1893" spans="1:1" s="1" customFormat="1" x14ac:dyDescent="0.25">
      <c r="A1893" s="114"/>
    </row>
    <row r="1894" spans="1:1" s="1" customFormat="1" x14ac:dyDescent="0.25">
      <c r="A1894" s="114"/>
    </row>
    <row r="1895" spans="1:1" s="1" customFormat="1" x14ac:dyDescent="0.25">
      <c r="A1895" s="114"/>
    </row>
    <row r="1896" spans="1:1" s="1" customFormat="1" x14ac:dyDescent="0.25">
      <c r="A1896" s="114"/>
    </row>
    <row r="1897" spans="1:1" s="1" customFormat="1" x14ac:dyDescent="0.25">
      <c r="A1897" s="114"/>
    </row>
    <row r="1898" spans="1:1" s="1" customFormat="1" x14ac:dyDescent="0.25">
      <c r="A1898" s="114"/>
    </row>
    <row r="1899" spans="1:1" s="1" customFormat="1" x14ac:dyDescent="0.25">
      <c r="A1899" s="114"/>
    </row>
    <row r="1900" spans="1:1" s="1" customFormat="1" x14ac:dyDescent="0.25">
      <c r="A1900" s="114"/>
    </row>
    <row r="1901" spans="1:1" s="1" customFormat="1" x14ac:dyDescent="0.25">
      <c r="A1901" s="114"/>
    </row>
    <row r="1902" spans="1:1" s="1" customFormat="1" x14ac:dyDescent="0.25">
      <c r="A1902" s="114"/>
    </row>
    <row r="1903" spans="1:1" s="1" customFormat="1" x14ac:dyDescent="0.25">
      <c r="A1903" s="114"/>
    </row>
    <row r="1904" spans="1:1" s="1" customFormat="1" x14ac:dyDescent="0.25">
      <c r="A1904" s="114"/>
    </row>
    <row r="1905" spans="1:1" s="1" customFormat="1" x14ac:dyDescent="0.25">
      <c r="A1905" s="114"/>
    </row>
    <row r="1906" spans="1:1" s="1" customFormat="1" x14ac:dyDescent="0.25">
      <c r="A1906" s="114"/>
    </row>
    <row r="1907" spans="1:1" s="1" customFormat="1" x14ac:dyDescent="0.25">
      <c r="A1907" s="114"/>
    </row>
    <row r="1908" spans="1:1" s="1" customFormat="1" x14ac:dyDescent="0.25">
      <c r="A1908" s="114"/>
    </row>
    <row r="1909" spans="1:1" s="1" customFormat="1" x14ac:dyDescent="0.25">
      <c r="A1909" s="114"/>
    </row>
    <row r="1910" spans="1:1" s="1" customFormat="1" x14ac:dyDescent="0.25">
      <c r="A1910" s="114"/>
    </row>
    <row r="1911" spans="1:1" s="1" customFormat="1" x14ac:dyDescent="0.25">
      <c r="A1911" s="114"/>
    </row>
    <row r="1912" spans="1:1" s="1" customFormat="1" x14ac:dyDescent="0.25">
      <c r="A1912" s="114"/>
    </row>
    <row r="1913" spans="1:1" s="1" customFormat="1" x14ac:dyDescent="0.25">
      <c r="A1913" s="114"/>
    </row>
    <row r="1914" spans="1:1" s="1" customFormat="1" x14ac:dyDescent="0.25">
      <c r="A1914" s="114"/>
    </row>
    <row r="1915" spans="1:1" s="1" customFormat="1" x14ac:dyDescent="0.25">
      <c r="A1915" s="114"/>
    </row>
    <row r="1916" spans="1:1" s="1" customFormat="1" x14ac:dyDescent="0.25">
      <c r="A1916" s="114"/>
    </row>
    <row r="1917" spans="1:1" s="1" customFormat="1" x14ac:dyDescent="0.25">
      <c r="A1917" s="114"/>
    </row>
    <row r="1918" spans="1:1" s="1" customFormat="1" x14ac:dyDescent="0.25">
      <c r="A1918" s="114"/>
    </row>
    <row r="1919" spans="1:1" s="1" customFormat="1" x14ac:dyDescent="0.25">
      <c r="A1919" s="114"/>
    </row>
    <row r="1920" spans="1:1" s="1" customFormat="1" x14ac:dyDescent="0.25">
      <c r="A1920" s="114"/>
    </row>
    <row r="1921" spans="1:1" s="1" customFormat="1" x14ac:dyDescent="0.25">
      <c r="A1921" s="114"/>
    </row>
    <row r="1922" spans="1:1" s="1" customFormat="1" x14ac:dyDescent="0.25">
      <c r="A1922" s="114"/>
    </row>
    <row r="1923" spans="1:1" s="1" customFormat="1" x14ac:dyDescent="0.25">
      <c r="A1923" s="114"/>
    </row>
    <row r="1924" spans="1:1" s="1" customFormat="1" x14ac:dyDescent="0.25">
      <c r="A1924" s="114"/>
    </row>
    <row r="1925" spans="1:1" s="1" customFormat="1" x14ac:dyDescent="0.25">
      <c r="A1925" s="114"/>
    </row>
    <row r="1926" spans="1:1" s="1" customFormat="1" x14ac:dyDescent="0.25">
      <c r="A1926" s="114"/>
    </row>
    <row r="1927" spans="1:1" s="1" customFormat="1" x14ac:dyDescent="0.25">
      <c r="A1927" s="114"/>
    </row>
    <row r="1928" spans="1:1" s="1" customFormat="1" x14ac:dyDescent="0.25">
      <c r="A1928" s="114"/>
    </row>
    <row r="1929" spans="1:1" s="1" customFormat="1" x14ac:dyDescent="0.25">
      <c r="A1929" s="114"/>
    </row>
    <row r="1930" spans="1:1" s="1" customFormat="1" x14ac:dyDescent="0.25">
      <c r="A1930" s="114"/>
    </row>
    <row r="1931" spans="1:1" s="1" customFormat="1" x14ac:dyDescent="0.25">
      <c r="A1931" s="114"/>
    </row>
    <row r="1932" spans="1:1" s="1" customFormat="1" x14ac:dyDescent="0.25">
      <c r="A1932" s="114"/>
    </row>
    <row r="1933" spans="1:1" s="1" customFormat="1" x14ac:dyDescent="0.25">
      <c r="A1933" s="114"/>
    </row>
    <row r="1934" spans="1:1" s="1" customFormat="1" x14ac:dyDescent="0.25">
      <c r="A1934" s="114"/>
    </row>
    <row r="1935" spans="1:1" s="1" customFormat="1" x14ac:dyDescent="0.25">
      <c r="A1935" s="114"/>
    </row>
    <row r="1936" spans="1:1" s="1" customFormat="1" x14ac:dyDescent="0.25">
      <c r="A1936" s="114"/>
    </row>
    <row r="1937" spans="1:1" s="1" customFormat="1" x14ac:dyDescent="0.25">
      <c r="A1937" s="114"/>
    </row>
    <row r="1938" spans="1:1" s="1" customFormat="1" x14ac:dyDescent="0.25">
      <c r="A1938" s="114"/>
    </row>
    <row r="1939" spans="1:1" s="1" customFormat="1" x14ac:dyDescent="0.25">
      <c r="A1939" s="114"/>
    </row>
    <row r="1940" spans="1:1" s="1" customFormat="1" x14ac:dyDescent="0.25">
      <c r="A1940" s="114"/>
    </row>
    <row r="1941" spans="1:1" s="1" customFormat="1" x14ac:dyDescent="0.25">
      <c r="A1941" s="114"/>
    </row>
    <row r="1942" spans="1:1" s="1" customFormat="1" x14ac:dyDescent="0.25">
      <c r="A1942" s="114"/>
    </row>
    <row r="1943" spans="1:1" s="1" customFormat="1" x14ac:dyDescent="0.25">
      <c r="A1943" s="114"/>
    </row>
    <row r="1944" spans="1:1" s="1" customFormat="1" x14ac:dyDescent="0.25">
      <c r="A1944" s="114"/>
    </row>
    <row r="1945" spans="1:1" s="1" customFormat="1" x14ac:dyDescent="0.25">
      <c r="A1945" s="114"/>
    </row>
    <row r="1946" spans="1:1" s="1" customFormat="1" x14ac:dyDescent="0.25">
      <c r="A1946" s="114"/>
    </row>
    <row r="1947" spans="1:1" s="1" customFormat="1" x14ac:dyDescent="0.25">
      <c r="A1947" s="114"/>
    </row>
    <row r="1948" spans="1:1" s="1" customFormat="1" x14ac:dyDescent="0.25">
      <c r="A1948" s="114"/>
    </row>
    <row r="1949" spans="1:1" s="1" customFormat="1" x14ac:dyDescent="0.25">
      <c r="A1949" s="114"/>
    </row>
    <row r="1950" spans="1:1" s="1" customFormat="1" x14ac:dyDescent="0.25">
      <c r="A1950" s="114"/>
    </row>
    <row r="1951" spans="1:1" s="1" customFormat="1" x14ac:dyDescent="0.25">
      <c r="A1951" s="114"/>
    </row>
    <row r="1952" spans="1:1" s="1" customFormat="1" x14ac:dyDescent="0.25">
      <c r="A1952" s="114"/>
    </row>
    <row r="1953" spans="1:1" s="1" customFormat="1" x14ac:dyDescent="0.25">
      <c r="A1953" s="114"/>
    </row>
    <row r="1954" spans="1:1" s="1" customFormat="1" x14ac:dyDescent="0.25">
      <c r="A1954" s="114"/>
    </row>
    <row r="1955" spans="1:1" s="1" customFormat="1" x14ac:dyDescent="0.25">
      <c r="A1955" s="114"/>
    </row>
    <row r="1956" spans="1:1" s="1" customFormat="1" x14ac:dyDescent="0.25">
      <c r="A1956" s="114"/>
    </row>
    <row r="1957" spans="1:1" s="1" customFormat="1" x14ac:dyDescent="0.25">
      <c r="A1957" s="114"/>
    </row>
    <row r="1958" spans="1:1" s="1" customFormat="1" x14ac:dyDescent="0.25">
      <c r="A1958" s="114"/>
    </row>
    <row r="1959" spans="1:1" s="1" customFormat="1" x14ac:dyDescent="0.25">
      <c r="A1959" s="114"/>
    </row>
    <row r="1960" spans="1:1" s="1" customFormat="1" x14ac:dyDescent="0.25">
      <c r="A1960" s="114"/>
    </row>
    <row r="1961" spans="1:1" s="1" customFormat="1" x14ac:dyDescent="0.25">
      <c r="A1961" s="114"/>
    </row>
    <row r="1962" spans="1:1" s="1" customFormat="1" x14ac:dyDescent="0.25">
      <c r="A1962" s="114"/>
    </row>
    <row r="1963" spans="1:1" s="1" customFormat="1" x14ac:dyDescent="0.25">
      <c r="A1963" s="114"/>
    </row>
    <row r="1964" spans="1:1" s="1" customFormat="1" x14ac:dyDescent="0.25">
      <c r="A1964" s="114"/>
    </row>
    <row r="1965" spans="1:1" s="1" customFormat="1" x14ac:dyDescent="0.25">
      <c r="A1965" s="114"/>
    </row>
    <row r="1966" spans="1:1" s="1" customFormat="1" x14ac:dyDescent="0.25">
      <c r="A1966" s="114"/>
    </row>
    <row r="1967" spans="1:1" s="1" customFormat="1" x14ac:dyDescent="0.25">
      <c r="A1967" s="114"/>
    </row>
    <row r="1968" spans="1:1" s="1" customFormat="1" x14ac:dyDescent="0.25">
      <c r="A1968" s="114"/>
    </row>
    <row r="1969" spans="1:1" s="1" customFormat="1" x14ac:dyDescent="0.25">
      <c r="A1969" s="114"/>
    </row>
    <row r="1970" spans="1:1" s="1" customFormat="1" x14ac:dyDescent="0.25">
      <c r="A1970" s="114"/>
    </row>
    <row r="1971" spans="1:1" s="1" customFormat="1" x14ac:dyDescent="0.25">
      <c r="A1971" s="114"/>
    </row>
    <row r="1972" spans="1:1" s="1" customFormat="1" x14ac:dyDescent="0.25">
      <c r="A1972" s="114"/>
    </row>
    <row r="1973" spans="1:1" s="1" customFormat="1" x14ac:dyDescent="0.25">
      <c r="A1973" s="114"/>
    </row>
    <row r="1974" spans="1:1" s="1" customFormat="1" x14ac:dyDescent="0.25">
      <c r="A1974" s="114"/>
    </row>
    <row r="1975" spans="1:1" s="1" customFormat="1" x14ac:dyDescent="0.25">
      <c r="A1975" s="114"/>
    </row>
    <row r="1976" spans="1:1" s="1" customFormat="1" x14ac:dyDescent="0.25">
      <c r="A1976" s="114"/>
    </row>
    <row r="1977" spans="1:1" s="1" customFormat="1" x14ac:dyDescent="0.25">
      <c r="A1977" s="114"/>
    </row>
    <row r="1978" spans="1:1" s="1" customFormat="1" x14ac:dyDescent="0.25">
      <c r="A1978" s="114"/>
    </row>
    <row r="1979" spans="1:1" s="1" customFormat="1" x14ac:dyDescent="0.25">
      <c r="A1979" s="114"/>
    </row>
    <row r="1980" spans="1:1" s="1" customFormat="1" x14ac:dyDescent="0.25">
      <c r="A1980" s="114"/>
    </row>
    <row r="1981" spans="1:1" s="1" customFormat="1" x14ac:dyDescent="0.25">
      <c r="A1981" s="114"/>
    </row>
    <row r="1982" spans="1:1" s="1" customFormat="1" x14ac:dyDescent="0.25">
      <c r="A1982" s="114"/>
    </row>
    <row r="1983" spans="1:1" s="1" customFormat="1" x14ac:dyDescent="0.25">
      <c r="A1983" s="114"/>
    </row>
    <row r="1984" spans="1:1" s="1" customFormat="1" x14ac:dyDescent="0.25">
      <c r="A1984" s="114"/>
    </row>
    <row r="1985" spans="1:1" s="1" customFormat="1" x14ac:dyDescent="0.25">
      <c r="A1985" s="114"/>
    </row>
    <row r="1986" spans="1:1" s="1" customFormat="1" x14ac:dyDescent="0.25">
      <c r="A1986" s="114"/>
    </row>
    <row r="1987" spans="1:1" s="1" customFormat="1" x14ac:dyDescent="0.25">
      <c r="A1987" s="114"/>
    </row>
    <row r="1988" spans="1:1" s="1" customFormat="1" x14ac:dyDescent="0.25">
      <c r="A1988" s="114"/>
    </row>
    <row r="1989" spans="1:1" s="1" customFormat="1" x14ac:dyDescent="0.25">
      <c r="A1989" s="114"/>
    </row>
    <row r="1990" spans="1:1" s="1" customFormat="1" x14ac:dyDescent="0.25">
      <c r="A1990" s="114"/>
    </row>
    <row r="1991" spans="1:1" s="1" customFormat="1" x14ac:dyDescent="0.25">
      <c r="A1991" s="114"/>
    </row>
    <row r="1992" spans="1:1" s="1" customFormat="1" x14ac:dyDescent="0.25">
      <c r="A1992" s="114"/>
    </row>
    <row r="1993" spans="1:1" s="1" customFormat="1" x14ac:dyDescent="0.25">
      <c r="A1993" s="114"/>
    </row>
    <row r="1994" spans="1:1" s="1" customFormat="1" x14ac:dyDescent="0.25">
      <c r="A1994" s="114"/>
    </row>
    <row r="1995" spans="1:1" s="1" customFormat="1" x14ac:dyDescent="0.25">
      <c r="A1995" s="114"/>
    </row>
    <row r="1996" spans="1:1" s="1" customFormat="1" x14ac:dyDescent="0.25">
      <c r="A1996" s="114"/>
    </row>
    <row r="1997" spans="1:1" s="1" customFormat="1" x14ac:dyDescent="0.25">
      <c r="A1997" s="114"/>
    </row>
    <row r="1998" spans="1:1" s="1" customFormat="1" x14ac:dyDescent="0.25">
      <c r="A1998" s="114"/>
    </row>
    <row r="1999" spans="1:1" s="1" customFormat="1" x14ac:dyDescent="0.25">
      <c r="A1999" s="114"/>
    </row>
    <row r="2000" spans="1:1" s="1" customFormat="1" x14ac:dyDescent="0.25">
      <c r="A2000" s="114"/>
    </row>
    <row r="2001" spans="1:1" s="1" customFormat="1" x14ac:dyDescent="0.25">
      <c r="A2001" s="114"/>
    </row>
    <row r="2002" spans="1:1" s="1" customFormat="1" x14ac:dyDescent="0.25">
      <c r="A2002" s="114"/>
    </row>
    <row r="2003" spans="1:1" s="1" customFormat="1" x14ac:dyDescent="0.25">
      <c r="A2003" s="114"/>
    </row>
    <row r="2004" spans="1:1" s="1" customFormat="1" x14ac:dyDescent="0.25">
      <c r="A2004" s="114"/>
    </row>
    <row r="2005" spans="1:1" s="1" customFormat="1" x14ac:dyDescent="0.25">
      <c r="A2005" s="114"/>
    </row>
    <row r="2006" spans="1:1" s="1" customFormat="1" x14ac:dyDescent="0.25">
      <c r="A2006" s="114"/>
    </row>
    <row r="2007" spans="1:1" s="1" customFormat="1" x14ac:dyDescent="0.25">
      <c r="A2007" s="114"/>
    </row>
    <row r="2008" spans="1:1" s="1" customFormat="1" x14ac:dyDescent="0.25">
      <c r="A2008" s="114"/>
    </row>
    <row r="2009" spans="1:1" s="1" customFormat="1" x14ac:dyDescent="0.25">
      <c r="A2009" s="114"/>
    </row>
    <row r="2010" spans="1:1" s="1" customFormat="1" x14ac:dyDescent="0.25">
      <c r="A2010" s="114"/>
    </row>
    <row r="2011" spans="1:1" s="1" customFormat="1" x14ac:dyDescent="0.25">
      <c r="A2011" s="114"/>
    </row>
    <row r="2012" spans="1:1" s="1" customFormat="1" x14ac:dyDescent="0.25">
      <c r="A2012" s="114"/>
    </row>
    <row r="2013" spans="1:1" s="1" customFormat="1" x14ac:dyDescent="0.25">
      <c r="A2013" s="114"/>
    </row>
    <row r="2014" spans="1:1" s="1" customFormat="1" x14ac:dyDescent="0.25">
      <c r="A2014" s="114"/>
    </row>
    <row r="2015" spans="1:1" s="1" customFormat="1" x14ac:dyDescent="0.25">
      <c r="A2015" s="114"/>
    </row>
    <row r="2016" spans="1:1" s="1" customFormat="1" x14ac:dyDescent="0.25">
      <c r="A2016" s="114"/>
    </row>
    <row r="2017" spans="1:1" s="1" customFormat="1" x14ac:dyDescent="0.25">
      <c r="A2017" s="114"/>
    </row>
    <row r="2018" spans="1:1" s="1" customFormat="1" x14ac:dyDescent="0.25">
      <c r="A2018" s="114"/>
    </row>
    <row r="2019" spans="1:1" s="1" customFormat="1" x14ac:dyDescent="0.25">
      <c r="A2019" s="114"/>
    </row>
    <row r="2020" spans="1:1" s="1" customFormat="1" x14ac:dyDescent="0.25">
      <c r="A2020" s="114"/>
    </row>
    <row r="2021" spans="1:1" s="1" customFormat="1" x14ac:dyDescent="0.25">
      <c r="A2021" s="114"/>
    </row>
    <row r="2022" spans="1:1" s="1" customFormat="1" x14ac:dyDescent="0.25">
      <c r="A2022" s="114"/>
    </row>
    <row r="2023" spans="1:1" s="1" customFormat="1" x14ac:dyDescent="0.25">
      <c r="A2023" s="114"/>
    </row>
    <row r="2024" spans="1:1" s="1" customFormat="1" x14ac:dyDescent="0.25">
      <c r="A2024" s="114"/>
    </row>
    <row r="2025" spans="1:1" s="1" customFormat="1" x14ac:dyDescent="0.25">
      <c r="A2025" s="114"/>
    </row>
    <row r="2026" spans="1:1" s="1" customFormat="1" x14ac:dyDescent="0.25">
      <c r="A2026" s="114"/>
    </row>
    <row r="2027" spans="1:1" s="1" customFormat="1" x14ac:dyDescent="0.25">
      <c r="A2027" s="114"/>
    </row>
    <row r="2028" spans="1:1" s="1" customFormat="1" x14ac:dyDescent="0.25">
      <c r="A2028" s="114"/>
    </row>
    <row r="2029" spans="1:1" s="1" customFormat="1" x14ac:dyDescent="0.25">
      <c r="A2029" s="114"/>
    </row>
    <row r="2030" spans="1:1" s="1" customFormat="1" x14ac:dyDescent="0.25">
      <c r="A2030" s="114"/>
    </row>
    <row r="2031" spans="1:1" s="1" customFormat="1" x14ac:dyDescent="0.25">
      <c r="A2031" s="114"/>
    </row>
    <row r="2032" spans="1:1" s="1" customFormat="1" x14ac:dyDescent="0.25">
      <c r="A2032" s="114"/>
    </row>
    <row r="2033" spans="1:1" s="1" customFormat="1" x14ac:dyDescent="0.25">
      <c r="A2033" s="114"/>
    </row>
    <row r="2034" spans="1:1" s="1" customFormat="1" x14ac:dyDescent="0.25">
      <c r="A2034" s="114"/>
    </row>
    <row r="2035" spans="1:1" s="1" customFormat="1" x14ac:dyDescent="0.25">
      <c r="A2035" s="114"/>
    </row>
    <row r="2036" spans="1:1" s="1" customFormat="1" x14ac:dyDescent="0.25">
      <c r="A2036" s="114"/>
    </row>
    <row r="2037" spans="1:1" s="1" customFormat="1" x14ac:dyDescent="0.25">
      <c r="A2037" s="114"/>
    </row>
    <row r="2038" spans="1:1" s="1" customFormat="1" x14ac:dyDescent="0.25">
      <c r="A2038" s="114"/>
    </row>
    <row r="2039" spans="1:1" s="1" customFormat="1" x14ac:dyDescent="0.25">
      <c r="A2039" s="114"/>
    </row>
    <row r="2040" spans="1:1" s="1" customFormat="1" x14ac:dyDescent="0.25">
      <c r="A2040" s="114"/>
    </row>
    <row r="2041" spans="1:1" s="1" customFormat="1" x14ac:dyDescent="0.25">
      <c r="A2041" s="114"/>
    </row>
    <row r="2042" spans="1:1" s="1" customFormat="1" x14ac:dyDescent="0.25">
      <c r="A2042" s="114"/>
    </row>
    <row r="2043" spans="1:1" s="1" customFormat="1" x14ac:dyDescent="0.25">
      <c r="A2043" s="114"/>
    </row>
    <row r="2044" spans="1:1" s="1" customFormat="1" x14ac:dyDescent="0.25">
      <c r="A2044" s="114"/>
    </row>
    <row r="2045" spans="1:1" s="1" customFormat="1" x14ac:dyDescent="0.25">
      <c r="A2045" s="114"/>
    </row>
    <row r="2046" spans="1:1" s="1" customFormat="1" x14ac:dyDescent="0.25">
      <c r="A2046" s="114"/>
    </row>
    <row r="2047" spans="1:1" s="1" customFormat="1" x14ac:dyDescent="0.25">
      <c r="A2047" s="114"/>
    </row>
    <row r="2048" spans="1:1" s="1" customFormat="1" x14ac:dyDescent="0.25">
      <c r="A2048" s="114"/>
    </row>
    <row r="2049" spans="1:1" s="1" customFormat="1" x14ac:dyDescent="0.25">
      <c r="A2049" s="114"/>
    </row>
    <row r="2050" spans="1:1" s="1" customFormat="1" x14ac:dyDescent="0.25">
      <c r="A2050" s="114"/>
    </row>
    <row r="2051" spans="1:1" s="1" customFormat="1" x14ac:dyDescent="0.25">
      <c r="A2051" s="114"/>
    </row>
    <row r="2052" spans="1:1" s="1" customFormat="1" x14ac:dyDescent="0.25">
      <c r="A2052" s="114"/>
    </row>
    <row r="2053" spans="1:1" s="1" customFormat="1" x14ac:dyDescent="0.25">
      <c r="A2053" s="114"/>
    </row>
    <row r="2054" spans="1:1" s="1" customFormat="1" x14ac:dyDescent="0.25">
      <c r="A2054" s="114"/>
    </row>
    <row r="2055" spans="1:1" s="1" customFormat="1" x14ac:dyDescent="0.25">
      <c r="A2055" s="114"/>
    </row>
    <row r="2056" spans="1:1" s="1" customFormat="1" x14ac:dyDescent="0.25">
      <c r="A2056" s="114"/>
    </row>
    <row r="2057" spans="1:1" s="1" customFormat="1" x14ac:dyDescent="0.25">
      <c r="A2057" s="114"/>
    </row>
    <row r="2058" spans="1:1" s="1" customFormat="1" x14ac:dyDescent="0.25">
      <c r="A2058" s="114"/>
    </row>
    <row r="2059" spans="1:1" s="1" customFormat="1" x14ac:dyDescent="0.25">
      <c r="A2059" s="114"/>
    </row>
    <row r="2060" spans="1:1" s="1" customFormat="1" x14ac:dyDescent="0.25">
      <c r="A2060" s="114"/>
    </row>
    <row r="2061" spans="1:1" s="1" customFormat="1" x14ac:dyDescent="0.25">
      <c r="A2061" s="114"/>
    </row>
    <row r="2062" spans="1:1" s="1" customFormat="1" x14ac:dyDescent="0.25">
      <c r="A2062" s="114"/>
    </row>
    <row r="2063" spans="1:1" s="1" customFormat="1" x14ac:dyDescent="0.25">
      <c r="A2063" s="114"/>
    </row>
    <row r="2064" spans="1:1" s="1" customFormat="1" x14ac:dyDescent="0.25">
      <c r="A2064" s="114"/>
    </row>
    <row r="2065" spans="1:1" s="1" customFormat="1" x14ac:dyDescent="0.25">
      <c r="A2065" s="114"/>
    </row>
    <row r="2066" spans="1:1" s="1" customFormat="1" x14ac:dyDescent="0.25">
      <c r="A2066" s="114"/>
    </row>
    <row r="2067" spans="1:1" s="1" customFormat="1" x14ac:dyDescent="0.25">
      <c r="A2067" s="114"/>
    </row>
    <row r="2068" spans="1:1" s="1" customFormat="1" x14ac:dyDescent="0.25">
      <c r="A2068" s="114"/>
    </row>
    <row r="2069" spans="1:1" s="1" customFormat="1" x14ac:dyDescent="0.25">
      <c r="A2069" s="114"/>
    </row>
    <row r="2070" spans="1:1" s="1" customFormat="1" x14ac:dyDescent="0.25">
      <c r="A2070" s="114"/>
    </row>
    <row r="2071" spans="1:1" s="1" customFormat="1" x14ac:dyDescent="0.25">
      <c r="A2071" s="114"/>
    </row>
    <row r="2072" spans="1:1" s="1" customFormat="1" x14ac:dyDescent="0.25">
      <c r="A2072" s="114"/>
    </row>
    <row r="2073" spans="1:1" s="1" customFormat="1" x14ac:dyDescent="0.25">
      <c r="A2073" s="114"/>
    </row>
    <row r="2074" spans="1:1" s="1" customFormat="1" x14ac:dyDescent="0.25">
      <c r="A2074" s="114"/>
    </row>
    <row r="2075" spans="1:1" s="1" customFormat="1" x14ac:dyDescent="0.25">
      <c r="A2075" s="114"/>
    </row>
    <row r="2076" spans="1:1" s="1" customFormat="1" x14ac:dyDescent="0.25">
      <c r="A2076" s="114"/>
    </row>
    <row r="2077" spans="1:1" s="1" customFormat="1" x14ac:dyDescent="0.25">
      <c r="A2077" s="114"/>
    </row>
    <row r="2078" spans="1:1" s="1" customFormat="1" x14ac:dyDescent="0.25">
      <c r="A2078" s="114"/>
    </row>
    <row r="2079" spans="1:1" s="1" customFormat="1" x14ac:dyDescent="0.25">
      <c r="A2079" s="114"/>
    </row>
    <row r="2080" spans="1:1" s="1" customFormat="1" x14ac:dyDescent="0.25">
      <c r="A2080" s="114"/>
    </row>
    <row r="2081" spans="1:1" s="1" customFormat="1" x14ac:dyDescent="0.25">
      <c r="A2081" s="114"/>
    </row>
    <row r="2082" spans="1:1" s="1" customFormat="1" x14ac:dyDescent="0.25">
      <c r="A2082" s="114"/>
    </row>
    <row r="2083" spans="1:1" s="1" customFormat="1" x14ac:dyDescent="0.25">
      <c r="A2083" s="114"/>
    </row>
    <row r="2084" spans="1:1" s="1" customFormat="1" x14ac:dyDescent="0.25">
      <c r="A2084" s="114"/>
    </row>
    <row r="2085" spans="1:1" s="1" customFormat="1" x14ac:dyDescent="0.25">
      <c r="A2085" s="114"/>
    </row>
    <row r="2086" spans="1:1" s="1" customFormat="1" x14ac:dyDescent="0.25">
      <c r="A2086" s="114"/>
    </row>
    <row r="2087" spans="1:1" s="1" customFormat="1" x14ac:dyDescent="0.25">
      <c r="A2087" s="114"/>
    </row>
    <row r="2088" spans="1:1" s="1" customFormat="1" x14ac:dyDescent="0.25">
      <c r="A2088" s="114"/>
    </row>
    <row r="2089" spans="1:1" s="1" customFormat="1" x14ac:dyDescent="0.25">
      <c r="A2089" s="114"/>
    </row>
    <row r="2090" spans="1:1" s="1" customFormat="1" x14ac:dyDescent="0.25">
      <c r="A2090" s="114"/>
    </row>
    <row r="2091" spans="1:1" s="1" customFormat="1" x14ac:dyDescent="0.25">
      <c r="A2091" s="114"/>
    </row>
    <row r="2092" spans="1:1" s="1" customFormat="1" x14ac:dyDescent="0.25">
      <c r="A2092" s="114"/>
    </row>
    <row r="2093" spans="1:1" s="1" customFormat="1" x14ac:dyDescent="0.25">
      <c r="A2093" s="114"/>
    </row>
    <row r="2094" spans="1:1" s="1" customFormat="1" x14ac:dyDescent="0.25">
      <c r="A2094" s="114"/>
    </row>
    <row r="2095" spans="1:1" s="1" customFormat="1" x14ac:dyDescent="0.25">
      <c r="A2095" s="114"/>
    </row>
    <row r="2096" spans="1:1" s="1" customFormat="1" x14ac:dyDescent="0.25">
      <c r="A2096" s="114"/>
    </row>
    <row r="2097" spans="1:1" s="1" customFormat="1" x14ac:dyDescent="0.25">
      <c r="A2097" s="114"/>
    </row>
    <row r="2098" spans="1:1" s="1" customFormat="1" x14ac:dyDescent="0.25">
      <c r="A2098" s="114"/>
    </row>
    <row r="2099" spans="1:1" s="1" customFormat="1" x14ac:dyDescent="0.25">
      <c r="A2099" s="114"/>
    </row>
    <row r="2100" spans="1:1" s="1" customFormat="1" x14ac:dyDescent="0.25">
      <c r="A2100" s="114"/>
    </row>
    <row r="2101" spans="1:1" s="1" customFormat="1" x14ac:dyDescent="0.25">
      <c r="A2101" s="114"/>
    </row>
    <row r="2102" spans="1:1" s="1" customFormat="1" x14ac:dyDescent="0.25">
      <c r="A2102" s="114"/>
    </row>
    <row r="2103" spans="1:1" s="1" customFormat="1" x14ac:dyDescent="0.25">
      <c r="A2103" s="114"/>
    </row>
    <row r="2104" spans="1:1" s="1" customFormat="1" x14ac:dyDescent="0.25">
      <c r="A2104" s="114"/>
    </row>
    <row r="2105" spans="1:1" s="1" customFormat="1" x14ac:dyDescent="0.25">
      <c r="A2105" s="114"/>
    </row>
    <row r="2106" spans="1:1" s="1" customFormat="1" x14ac:dyDescent="0.25">
      <c r="A2106" s="114"/>
    </row>
    <row r="2107" spans="1:1" s="1" customFormat="1" x14ac:dyDescent="0.25">
      <c r="A2107" s="114"/>
    </row>
    <row r="2108" spans="1:1" s="1" customFormat="1" x14ac:dyDescent="0.25">
      <c r="A2108" s="114"/>
    </row>
    <row r="2109" spans="1:1" s="1" customFormat="1" x14ac:dyDescent="0.25">
      <c r="A2109" s="114"/>
    </row>
    <row r="2110" spans="1:1" s="1" customFormat="1" x14ac:dyDescent="0.25">
      <c r="A2110" s="114"/>
    </row>
    <row r="2111" spans="1:1" s="1" customFormat="1" x14ac:dyDescent="0.25">
      <c r="A2111" s="114"/>
    </row>
    <row r="2112" spans="1:1" s="1" customFormat="1" x14ac:dyDescent="0.25">
      <c r="A2112" s="114"/>
    </row>
    <row r="2113" spans="1:1" s="1" customFormat="1" x14ac:dyDescent="0.25">
      <c r="A2113" s="114"/>
    </row>
    <row r="2114" spans="1:1" s="1" customFormat="1" x14ac:dyDescent="0.25">
      <c r="A2114" s="114"/>
    </row>
    <row r="2115" spans="1:1" s="1" customFormat="1" x14ac:dyDescent="0.25">
      <c r="A2115" s="114"/>
    </row>
    <row r="2116" spans="1:1" s="1" customFormat="1" x14ac:dyDescent="0.25">
      <c r="A2116" s="114"/>
    </row>
    <row r="2117" spans="1:1" s="1" customFormat="1" x14ac:dyDescent="0.25">
      <c r="A2117" s="114"/>
    </row>
    <row r="2118" spans="1:1" s="1" customFormat="1" x14ac:dyDescent="0.25">
      <c r="A2118" s="114"/>
    </row>
    <row r="2119" spans="1:1" s="1" customFormat="1" x14ac:dyDescent="0.25">
      <c r="A2119" s="114"/>
    </row>
    <row r="2120" spans="1:1" s="1" customFormat="1" x14ac:dyDescent="0.25">
      <c r="A2120" s="114"/>
    </row>
    <row r="2121" spans="1:1" s="1" customFormat="1" x14ac:dyDescent="0.25">
      <c r="A2121" s="114"/>
    </row>
    <row r="2122" spans="1:1" s="1" customFormat="1" x14ac:dyDescent="0.25">
      <c r="A2122" s="114"/>
    </row>
    <row r="2123" spans="1:1" s="1" customFormat="1" x14ac:dyDescent="0.25">
      <c r="A2123" s="114"/>
    </row>
    <row r="2124" spans="1:1" s="1" customFormat="1" x14ac:dyDescent="0.25">
      <c r="A2124" s="114"/>
    </row>
    <row r="2125" spans="1:1" s="1" customFormat="1" x14ac:dyDescent="0.25">
      <c r="A2125" s="114"/>
    </row>
    <row r="2126" spans="1:1" s="1" customFormat="1" x14ac:dyDescent="0.25">
      <c r="A2126" s="114"/>
    </row>
    <row r="2127" spans="1:1" s="1" customFormat="1" x14ac:dyDescent="0.25">
      <c r="A2127" s="114"/>
    </row>
    <row r="2128" spans="1:1" s="1" customFormat="1" x14ac:dyDescent="0.25">
      <c r="A2128" s="114"/>
    </row>
    <row r="2129" spans="1:1" s="1" customFormat="1" x14ac:dyDescent="0.25">
      <c r="A2129" s="114"/>
    </row>
    <row r="2130" spans="1:1" s="1" customFormat="1" x14ac:dyDescent="0.25">
      <c r="A2130" s="114"/>
    </row>
    <row r="2131" spans="1:1" s="1" customFormat="1" x14ac:dyDescent="0.25">
      <c r="A2131" s="114"/>
    </row>
    <row r="2132" spans="1:1" s="1" customFormat="1" x14ac:dyDescent="0.25">
      <c r="A2132" s="114"/>
    </row>
    <row r="2133" spans="1:1" s="1" customFormat="1" x14ac:dyDescent="0.25">
      <c r="A2133" s="114"/>
    </row>
    <row r="2134" spans="1:1" s="1" customFormat="1" x14ac:dyDescent="0.25">
      <c r="A2134" s="114"/>
    </row>
    <row r="2135" spans="1:1" s="1" customFormat="1" x14ac:dyDescent="0.25">
      <c r="A2135" s="114"/>
    </row>
    <row r="2136" spans="1:1" s="1" customFormat="1" x14ac:dyDescent="0.25">
      <c r="A2136" s="114"/>
    </row>
    <row r="2137" spans="1:1" s="1" customFormat="1" x14ac:dyDescent="0.25">
      <c r="A2137" s="114"/>
    </row>
    <row r="2138" spans="1:1" s="1" customFormat="1" x14ac:dyDescent="0.25">
      <c r="A2138" s="114"/>
    </row>
    <row r="2139" spans="1:1" s="1" customFormat="1" x14ac:dyDescent="0.25">
      <c r="A2139" s="114"/>
    </row>
    <row r="2140" spans="1:1" s="1" customFormat="1" x14ac:dyDescent="0.25">
      <c r="A2140" s="114"/>
    </row>
    <row r="2141" spans="1:1" s="1" customFormat="1" x14ac:dyDescent="0.25">
      <c r="A2141" s="114"/>
    </row>
    <row r="2142" spans="1:1" s="1" customFormat="1" x14ac:dyDescent="0.25">
      <c r="A2142" s="114"/>
    </row>
    <row r="2143" spans="1:1" s="1" customFormat="1" x14ac:dyDescent="0.25">
      <c r="A2143" s="114"/>
    </row>
    <row r="2144" spans="1:1" s="1" customFormat="1" x14ac:dyDescent="0.25">
      <c r="A2144" s="114"/>
    </row>
    <row r="2145" spans="1:1" s="1" customFormat="1" x14ac:dyDescent="0.25">
      <c r="A2145" s="114"/>
    </row>
    <row r="2146" spans="1:1" s="1" customFormat="1" x14ac:dyDescent="0.25">
      <c r="A2146" s="114"/>
    </row>
    <row r="2147" spans="1:1" s="1" customFormat="1" x14ac:dyDescent="0.25">
      <c r="A2147" s="114"/>
    </row>
    <row r="2148" spans="1:1" s="1" customFormat="1" x14ac:dyDescent="0.25">
      <c r="A2148" s="114"/>
    </row>
    <row r="2149" spans="1:1" s="1" customFormat="1" x14ac:dyDescent="0.25">
      <c r="A2149" s="114"/>
    </row>
    <row r="2150" spans="1:1" s="1" customFormat="1" x14ac:dyDescent="0.25">
      <c r="A2150" s="114"/>
    </row>
    <row r="2151" spans="1:1" s="1" customFormat="1" x14ac:dyDescent="0.25">
      <c r="A2151" s="114"/>
    </row>
    <row r="2152" spans="1:1" s="1" customFormat="1" x14ac:dyDescent="0.25">
      <c r="A2152" s="114"/>
    </row>
    <row r="2153" spans="1:1" s="1" customFormat="1" x14ac:dyDescent="0.25">
      <c r="A2153" s="114"/>
    </row>
    <row r="2154" spans="1:1" s="1" customFormat="1" x14ac:dyDescent="0.25">
      <c r="A2154" s="114"/>
    </row>
    <row r="2155" spans="1:1" s="1" customFormat="1" x14ac:dyDescent="0.25">
      <c r="A2155" s="114"/>
    </row>
    <row r="2156" spans="1:1" s="1" customFormat="1" x14ac:dyDescent="0.25">
      <c r="A2156" s="114"/>
    </row>
    <row r="2157" spans="1:1" s="1" customFormat="1" x14ac:dyDescent="0.25">
      <c r="A2157" s="114"/>
    </row>
    <row r="2158" spans="1:1" s="1" customFormat="1" x14ac:dyDescent="0.25">
      <c r="A2158" s="114"/>
    </row>
    <row r="2159" spans="1:1" s="1" customFormat="1" x14ac:dyDescent="0.25">
      <c r="A2159" s="114"/>
    </row>
    <row r="2160" spans="1:1" s="1" customFormat="1" x14ac:dyDescent="0.25">
      <c r="A2160" s="114"/>
    </row>
    <row r="2161" spans="1:1" s="1" customFormat="1" x14ac:dyDescent="0.25">
      <c r="A2161" s="114"/>
    </row>
    <row r="2162" spans="1:1" s="1" customFormat="1" x14ac:dyDescent="0.25">
      <c r="A2162" s="114"/>
    </row>
    <row r="2163" spans="1:1" s="1" customFormat="1" x14ac:dyDescent="0.25">
      <c r="A2163" s="114"/>
    </row>
    <row r="2164" spans="1:1" s="1" customFormat="1" x14ac:dyDescent="0.25">
      <c r="A2164" s="114"/>
    </row>
    <row r="2165" spans="1:1" s="1" customFormat="1" x14ac:dyDescent="0.25">
      <c r="A2165" s="114"/>
    </row>
    <row r="2166" spans="1:1" s="1" customFormat="1" x14ac:dyDescent="0.25">
      <c r="A2166" s="114"/>
    </row>
    <row r="2167" spans="1:1" s="1" customFormat="1" x14ac:dyDescent="0.25">
      <c r="A2167" s="114"/>
    </row>
    <row r="2168" spans="1:1" s="1" customFormat="1" x14ac:dyDescent="0.25">
      <c r="A2168" s="114"/>
    </row>
    <row r="2169" spans="1:1" s="1" customFormat="1" x14ac:dyDescent="0.25">
      <c r="A2169" s="114"/>
    </row>
    <row r="2170" spans="1:1" s="1" customFormat="1" x14ac:dyDescent="0.25">
      <c r="A2170" s="114"/>
    </row>
    <row r="2171" spans="1:1" s="1" customFormat="1" x14ac:dyDescent="0.25">
      <c r="A2171" s="114"/>
    </row>
    <row r="2172" spans="1:1" s="1" customFormat="1" x14ac:dyDescent="0.25">
      <c r="A2172" s="114"/>
    </row>
    <row r="2173" spans="1:1" s="1" customFormat="1" x14ac:dyDescent="0.25">
      <c r="A2173" s="114"/>
    </row>
    <row r="2174" spans="1:1" s="1" customFormat="1" x14ac:dyDescent="0.25">
      <c r="A2174" s="114"/>
    </row>
    <row r="2175" spans="1:1" s="1" customFormat="1" x14ac:dyDescent="0.25">
      <c r="A2175" s="114"/>
    </row>
    <row r="2176" spans="1:1" s="1" customFormat="1" x14ac:dyDescent="0.25">
      <c r="A2176" s="114"/>
    </row>
    <row r="2177" spans="1:1" s="1" customFormat="1" x14ac:dyDescent="0.25">
      <c r="A2177" s="114"/>
    </row>
    <row r="2178" spans="1:1" s="1" customFormat="1" x14ac:dyDescent="0.25">
      <c r="A2178" s="114"/>
    </row>
    <row r="2179" spans="1:1" s="1" customFormat="1" x14ac:dyDescent="0.25">
      <c r="A2179" s="114"/>
    </row>
    <row r="2180" spans="1:1" s="1" customFormat="1" x14ac:dyDescent="0.25">
      <c r="A2180" s="114"/>
    </row>
    <row r="2181" spans="1:1" s="1" customFormat="1" x14ac:dyDescent="0.25">
      <c r="A2181" s="114"/>
    </row>
    <row r="2182" spans="1:1" s="1" customFormat="1" x14ac:dyDescent="0.25">
      <c r="A2182" s="114"/>
    </row>
    <row r="2183" spans="1:1" s="1" customFormat="1" x14ac:dyDescent="0.25">
      <c r="A2183" s="114"/>
    </row>
    <row r="2184" spans="1:1" s="1" customFormat="1" x14ac:dyDescent="0.25">
      <c r="A2184" s="114"/>
    </row>
    <row r="2185" spans="1:1" s="1" customFormat="1" x14ac:dyDescent="0.25">
      <c r="A2185" s="114"/>
    </row>
    <row r="2186" spans="1:1" s="1" customFormat="1" x14ac:dyDescent="0.25">
      <c r="A2186" s="114"/>
    </row>
    <row r="2187" spans="1:1" s="1" customFormat="1" x14ac:dyDescent="0.25">
      <c r="A2187" s="114"/>
    </row>
    <row r="2188" spans="1:1" s="1" customFormat="1" x14ac:dyDescent="0.25">
      <c r="A2188" s="114"/>
    </row>
    <row r="2189" spans="1:1" s="1" customFormat="1" x14ac:dyDescent="0.25">
      <c r="A2189" s="114"/>
    </row>
    <row r="2190" spans="1:1" s="1" customFormat="1" x14ac:dyDescent="0.25">
      <c r="A2190" s="114"/>
    </row>
    <row r="2191" spans="1:1" s="1" customFormat="1" x14ac:dyDescent="0.25">
      <c r="A2191" s="114"/>
    </row>
    <row r="2192" spans="1:1" s="1" customFormat="1" x14ac:dyDescent="0.25">
      <c r="A2192" s="114"/>
    </row>
    <row r="2193" spans="1:1" s="1" customFormat="1" x14ac:dyDescent="0.25">
      <c r="A2193" s="114"/>
    </row>
    <row r="2194" spans="1:1" s="1" customFormat="1" x14ac:dyDescent="0.25">
      <c r="A2194" s="114"/>
    </row>
    <row r="2195" spans="1:1" s="1" customFormat="1" x14ac:dyDescent="0.25">
      <c r="A2195" s="114"/>
    </row>
    <row r="2196" spans="1:1" s="1" customFormat="1" x14ac:dyDescent="0.25">
      <c r="A2196" s="114"/>
    </row>
    <row r="2197" spans="1:1" s="1" customFormat="1" x14ac:dyDescent="0.25">
      <c r="A2197" s="114"/>
    </row>
    <row r="2198" spans="1:1" s="1" customFormat="1" x14ac:dyDescent="0.25">
      <c r="A2198" s="114"/>
    </row>
    <row r="2199" spans="1:1" s="1" customFormat="1" x14ac:dyDescent="0.25">
      <c r="A2199" s="114"/>
    </row>
    <row r="2200" spans="1:1" s="1" customFormat="1" x14ac:dyDescent="0.25">
      <c r="A2200" s="114"/>
    </row>
    <row r="2201" spans="1:1" s="1" customFormat="1" x14ac:dyDescent="0.25">
      <c r="A2201" s="114"/>
    </row>
    <row r="2202" spans="1:1" s="1" customFormat="1" x14ac:dyDescent="0.25">
      <c r="A2202" s="114"/>
    </row>
    <row r="2203" spans="1:1" s="1" customFormat="1" x14ac:dyDescent="0.25">
      <c r="A2203" s="114"/>
    </row>
    <row r="2204" spans="1:1" s="1" customFormat="1" x14ac:dyDescent="0.25">
      <c r="A2204" s="114"/>
    </row>
    <row r="2205" spans="1:1" s="1" customFormat="1" x14ac:dyDescent="0.25">
      <c r="A2205" s="114"/>
    </row>
    <row r="2206" spans="1:1" s="1" customFormat="1" x14ac:dyDescent="0.25">
      <c r="A2206" s="114"/>
    </row>
    <row r="2207" spans="1:1" s="1" customFormat="1" x14ac:dyDescent="0.25">
      <c r="A2207" s="114"/>
    </row>
    <row r="2208" spans="1:1" s="1" customFormat="1" x14ac:dyDescent="0.25">
      <c r="A2208" s="114"/>
    </row>
    <row r="2209" spans="1:1" s="1" customFormat="1" x14ac:dyDescent="0.25">
      <c r="A2209" s="114"/>
    </row>
    <row r="2210" spans="1:1" s="1" customFormat="1" x14ac:dyDescent="0.25">
      <c r="A2210" s="114"/>
    </row>
    <row r="2211" spans="1:1" s="1" customFormat="1" x14ac:dyDescent="0.25">
      <c r="A2211" s="114"/>
    </row>
    <row r="2212" spans="1:1" s="1" customFormat="1" x14ac:dyDescent="0.25">
      <c r="A2212" s="114"/>
    </row>
    <row r="2213" spans="1:1" s="1" customFormat="1" x14ac:dyDescent="0.25">
      <c r="A2213" s="114"/>
    </row>
    <row r="2214" spans="1:1" s="1" customFormat="1" x14ac:dyDescent="0.25">
      <c r="A2214" s="114"/>
    </row>
    <row r="2215" spans="1:1" s="1" customFormat="1" x14ac:dyDescent="0.25">
      <c r="A2215" s="114"/>
    </row>
    <row r="2216" spans="1:1" s="1" customFormat="1" x14ac:dyDescent="0.25">
      <c r="A2216" s="114"/>
    </row>
    <row r="2217" spans="1:1" s="1" customFormat="1" x14ac:dyDescent="0.25">
      <c r="A2217" s="114"/>
    </row>
    <row r="2218" spans="1:1" s="1" customFormat="1" x14ac:dyDescent="0.25">
      <c r="A2218" s="114"/>
    </row>
    <row r="2219" spans="1:1" s="1" customFormat="1" x14ac:dyDescent="0.25">
      <c r="A2219" s="114"/>
    </row>
    <row r="2220" spans="1:1" s="1" customFormat="1" x14ac:dyDescent="0.25">
      <c r="A2220" s="114"/>
    </row>
    <row r="2221" spans="1:1" s="1" customFormat="1" x14ac:dyDescent="0.25">
      <c r="A2221" s="114"/>
    </row>
    <row r="2222" spans="1:1" s="1" customFormat="1" x14ac:dyDescent="0.25">
      <c r="A2222" s="114"/>
    </row>
    <row r="2223" spans="1:1" s="1" customFormat="1" x14ac:dyDescent="0.25">
      <c r="A2223" s="114"/>
    </row>
    <row r="2224" spans="1:1" s="1" customFormat="1" x14ac:dyDescent="0.25">
      <c r="A2224" s="114"/>
    </row>
    <row r="2225" spans="1:1" s="1" customFormat="1" x14ac:dyDescent="0.25">
      <c r="A2225" s="114"/>
    </row>
    <row r="2226" spans="1:1" s="1" customFormat="1" x14ac:dyDescent="0.25">
      <c r="A2226" s="114"/>
    </row>
    <row r="2227" spans="1:1" s="1" customFormat="1" x14ac:dyDescent="0.25">
      <c r="A2227" s="114"/>
    </row>
    <row r="2228" spans="1:1" s="1" customFormat="1" x14ac:dyDescent="0.25">
      <c r="A2228" s="114"/>
    </row>
    <row r="2229" spans="1:1" s="1" customFormat="1" x14ac:dyDescent="0.25">
      <c r="A2229" s="114"/>
    </row>
    <row r="2230" spans="1:1" s="1" customFormat="1" x14ac:dyDescent="0.25">
      <c r="A2230" s="114"/>
    </row>
    <row r="2231" spans="1:1" s="1" customFormat="1" x14ac:dyDescent="0.25">
      <c r="A2231" s="114"/>
    </row>
    <row r="2232" spans="1:1" s="1" customFormat="1" x14ac:dyDescent="0.25">
      <c r="A2232" s="114"/>
    </row>
    <row r="2233" spans="1:1" s="1" customFormat="1" x14ac:dyDescent="0.25">
      <c r="A2233" s="114"/>
    </row>
    <row r="2234" spans="1:1" s="1" customFormat="1" x14ac:dyDescent="0.25">
      <c r="A2234" s="114"/>
    </row>
    <row r="2235" spans="1:1" s="1" customFormat="1" x14ac:dyDescent="0.25">
      <c r="A2235" s="114"/>
    </row>
    <row r="2236" spans="1:1" s="1" customFormat="1" x14ac:dyDescent="0.25">
      <c r="A2236" s="114"/>
    </row>
    <row r="2237" spans="1:1" s="1" customFormat="1" x14ac:dyDescent="0.25">
      <c r="A2237" s="114"/>
    </row>
    <row r="2238" spans="1:1" s="1" customFormat="1" x14ac:dyDescent="0.25">
      <c r="A2238" s="114"/>
    </row>
    <row r="2239" spans="1:1" s="1" customFormat="1" x14ac:dyDescent="0.25">
      <c r="A2239" s="114"/>
    </row>
    <row r="2240" spans="1:1" s="1" customFormat="1" x14ac:dyDescent="0.25">
      <c r="A2240" s="114"/>
    </row>
    <row r="2241" spans="1:1" s="1" customFormat="1" x14ac:dyDescent="0.25">
      <c r="A2241" s="114"/>
    </row>
    <row r="2242" spans="1:1" s="1" customFormat="1" x14ac:dyDescent="0.25">
      <c r="A2242" s="114"/>
    </row>
    <row r="2243" spans="1:1" s="1" customFormat="1" x14ac:dyDescent="0.25">
      <c r="A2243" s="114"/>
    </row>
    <row r="2244" spans="1:1" s="1" customFormat="1" x14ac:dyDescent="0.25">
      <c r="A2244" s="114"/>
    </row>
    <row r="2245" spans="1:1" s="1" customFormat="1" x14ac:dyDescent="0.25">
      <c r="A2245" s="114"/>
    </row>
    <row r="2246" spans="1:1" s="1" customFormat="1" x14ac:dyDescent="0.25">
      <c r="A2246" s="114"/>
    </row>
    <row r="2247" spans="1:1" s="1" customFormat="1" x14ac:dyDescent="0.25">
      <c r="A2247" s="114"/>
    </row>
    <row r="2248" spans="1:1" s="1" customFormat="1" x14ac:dyDescent="0.25">
      <c r="A2248" s="114"/>
    </row>
    <row r="2249" spans="1:1" s="1" customFormat="1" x14ac:dyDescent="0.25">
      <c r="A2249" s="114"/>
    </row>
    <row r="2250" spans="1:1" s="1" customFormat="1" x14ac:dyDescent="0.25">
      <c r="A2250" s="114"/>
    </row>
    <row r="2251" spans="1:1" s="1" customFormat="1" x14ac:dyDescent="0.25">
      <c r="A2251" s="114"/>
    </row>
    <row r="2252" spans="1:1" s="1" customFormat="1" x14ac:dyDescent="0.25">
      <c r="A2252" s="114"/>
    </row>
    <row r="2253" spans="1:1" s="1" customFormat="1" x14ac:dyDescent="0.25">
      <c r="A2253" s="114"/>
    </row>
    <row r="2254" spans="1:1" s="1" customFormat="1" x14ac:dyDescent="0.25">
      <c r="A2254" s="114"/>
    </row>
    <row r="2255" spans="1:1" s="1" customFormat="1" x14ac:dyDescent="0.25">
      <c r="A2255" s="114"/>
    </row>
    <row r="2256" spans="1:1" s="1" customFormat="1" x14ac:dyDescent="0.25">
      <c r="A2256" s="114"/>
    </row>
    <row r="2257" spans="1:1" s="1" customFormat="1" x14ac:dyDescent="0.25">
      <c r="A2257" s="114"/>
    </row>
    <row r="2258" spans="1:1" s="1" customFormat="1" x14ac:dyDescent="0.25">
      <c r="A2258" s="114"/>
    </row>
    <row r="2259" spans="1:1" s="1" customFormat="1" x14ac:dyDescent="0.25">
      <c r="A2259" s="114"/>
    </row>
    <row r="2260" spans="1:1" s="1" customFormat="1" x14ac:dyDescent="0.25">
      <c r="A2260" s="114"/>
    </row>
    <row r="2261" spans="1:1" s="1" customFormat="1" x14ac:dyDescent="0.25">
      <c r="A2261" s="114"/>
    </row>
    <row r="2262" spans="1:1" s="1" customFormat="1" x14ac:dyDescent="0.25">
      <c r="A2262" s="114"/>
    </row>
    <row r="2263" spans="1:1" s="1" customFormat="1" x14ac:dyDescent="0.25">
      <c r="A2263" s="114"/>
    </row>
    <row r="2264" spans="1:1" s="1" customFormat="1" x14ac:dyDescent="0.25">
      <c r="A2264" s="114"/>
    </row>
    <row r="2265" spans="1:1" s="1" customFormat="1" x14ac:dyDescent="0.25">
      <c r="A2265" s="114"/>
    </row>
    <row r="2266" spans="1:1" s="1" customFormat="1" x14ac:dyDescent="0.25">
      <c r="A2266" s="114"/>
    </row>
    <row r="2267" spans="1:1" s="1" customFormat="1" x14ac:dyDescent="0.25">
      <c r="A2267" s="114"/>
    </row>
    <row r="2268" spans="1:1" s="1" customFormat="1" x14ac:dyDescent="0.25">
      <c r="A2268" s="114"/>
    </row>
    <row r="2269" spans="1:1" s="1" customFormat="1" x14ac:dyDescent="0.25">
      <c r="A2269" s="114"/>
    </row>
    <row r="2270" spans="1:1" s="1" customFormat="1" x14ac:dyDescent="0.25">
      <c r="A2270" s="114"/>
    </row>
    <row r="2271" spans="1:1" s="1" customFormat="1" x14ac:dyDescent="0.25">
      <c r="A2271" s="114"/>
    </row>
    <row r="2272" spans="1:1" s="1" customFormat="1" x14ac:dyDescent="0.25">
      <c r="A2272" s="114"/>
    </row>
    <row r="2273" spans="1:27" s="1" customFormat="1" x14ac:dyDescent="0.25">
      <c r="A2273" s="114"/>
    </row>
    <row r="2274" spans="1:27" s="1" customFormat="1" x14ac:dyDescent="0.25">
      <c r="A2274" s="114"/>
    </row>
    <row r="2275" spans="1:27" s="1" customFormat="1" x14ac:dyDescent="0.25">
      <c r="A2275" s="114"/>
    </row>
    <row r="2276" spans="1:27" s="1" customFormat="1" x14ac:dyDescent="0.25">
      <c r="A2276" s="114"/>
    </row>
    <row r="2277" spans="1:27" s="1" customFormat="1" x14ac:dyDescent="0.25">
      <c r="A2277" s="114"/>
    </row>
    <row r="2278" spans="1:27" s="1" customFormat="1" x14ac:dyDescent="0.25">
      <c r="A2278" s="114"/>
    </row>
    <row r="2279" spans="1:27" s="1" customFormat="1" x14ac:dyDescent="0.25">
      <c r="A2279" s="114"/>
    </row>
    <row r="2280" spans="1:27" s="1" customFormat="1" x14ac:dyDescent="0.25">
      <c r="A2280" s="114"/>
    </row>
    <row r="2281" spans="1:27" s="1" customFormat="1" x14ac:dyDescent="0.25">
      <c r="A2281" s="114"/>
    </row>
    <row r="2282" spans="1:27" s="1" customFormat="1" x14ac:dyDescent="0.25">
      <c r="A2282" s="114"/>
    </row>
    <row r="2283" spans="1:27" s="1" customFormat="1" x14ac:dyDescent="0.25">
      <c r="A2283" s="114"/>
    </row>
    <row r="2284" spans="1:27" s="1" customFormat="1" x14ac:dyDescent="0.25">
      <c r="A2284" s="114"/>
      <c r="P2284" s="68"/>
      <c r="Q2284" s="68"/>
      <c r="R2284" s="68"/>
      <c r="S2284" s="68"/>
      <c r="T2284" s="68"/>
      <c r="U2284" s="68"/>
      <c r="V2284" s="68"/>
      <c r="W2284" s="68"/>
      <c r="X2284" s="68"/>
      <c r="Y2284" s="68"/>
      <c r="Z2284" s="68"/>
      <c r="AA2284" s="68"/>
    </row>
    <row r="2285" spans="1:27" s="1" customFormat="1" x14ac:dyDescent="0.25">
      <c r="A2285" s="114"/>
      <c r="P2285" s="68"/>
      <c r="Q2285" s="68"/>
      <c r="R2285" s="68"/>
      <c r="S2285" s="68"/>
      <c r="T2285" s="68"/>
      <c r="U2285" s="68"/>
      <c r="V2285" s="68"/>
      <c r="W2285" s="68"/>
      <c r="X2285" s="68"/>
      <c r="Y2285" s="68"/>
      <c r="Z2285" s="68"/>
      <c r="AA2285" s="68"/>
    </row>
    <row r="2286" spans="1:27" s="1" customFormat="1" x14ac:dyDescent="0.25">
      <c r="A2286" s="114"/>
      <c r="P2286" s="68"/>
      <c r="Q2286" s="68"/>
      <c r="R2286" s="68"/>
      <c r="S2286" s="68"/>
      <c r="T2286" s="68"/>
      <c r="U2286" s="68"/>
      <c r="V2286" s="68"/>
      <c r="W2286" s="68"/>
      <c r="X2286" s="68"/>
      <c r="Y2286" s="68"/>
      <c r="Z2286" s="68"/>
      <c r="AA2286" s="68"/>
    </row>
    <row r="2287" spans="1:27" s="1" customFormat="1" x14ac:dyDescent="0.25">
      <c r="A2287" s="114"/>
      <c r="P2287" s="68"/>
      <c r="Q2287" s="68"/>
      <c r="R2287" s="68"/>
      <c r="S2287" s="68"/>
      <c r="T2287" s="68"/>
      <c r="U2287" s="68"/>
      <c r="V2287" s="68"/>
      <c r="W2287" s="68"/>
      <c r="X2287" s="68"/>
      <c r="Y2287" s="68"/>
      <c r="Z2287" s="68"/>
      <c r="AA2287" s="68"/>
    </row>
    <row r="2288" spans="1:27" s="1" customFormat="1" x14ac:dyDescent="0.25">
      <c r="A2288" s="114"/>
      <c r="P2288" s="68"/>
      <c r="Q2288" s="68"/>
      <c r="R2288" s="68"/>
      <c r="S2288" s="68"/>
      <c r="T2288" s="68"/>
      <c r="U2288" s="68"/>
      <c r="V2288" s="68"/>
      <c r="W2288" s="68"/>
      <c r="X2288" s="68"/>
      <c r="Y2288" s="68"/>
      <c r="Z2288" s="68"/>
      <c r="AA2288" s="68"/>
    </row>
    <row r="2289" spans="1:27" s="1" customFormat="1" x14ac:dyDescent="0.25">
      <c r="A2289" s="114"/>
      <c r="P2289" s="68"/>
      <c r="Q2289" s="68"/>
      <c r="R2289" s="68"/>
      <c r="S2289" s="68"/>
      <c r="T2289" s="68"/>
      <c r="U2289" s="68"/>
      <c r="V2289" s="68"/>
      <c r="W2289" s="68"/>
      <c r="X2289" s="68"/>
      <c r="Y2289" s="68"/>
      <c r="Z2289" s="68"/>
      <c r="AA2289" s="68"/>
    </row>
    <row r="2290" spans="1:27" s="1" customFormat="1" x14ac:dyDescent="0.25">
      <c r="A2290" s="114"/>
      <c r="P2290" s="68"/>
      <c r="Q2290" s="68"/>
      <c r="R2290" s="68"/>
      <c r="S2290" s="68"/>
      <c r="T2290" s="68"/>
      <c r="U2290" s="68"/>
      <c r="V2290" s="68"/>
      <c r="W2290" s="68"/>
      <c r="X2290" s="68"/>
      <c r="Y2290" s="68"/>
      <c r="Z2290" s="68"/>
      <c r="AA2290" s="68"/>
    </row>
    <row r="2291" spans="1:27" s="1" customFormat="1" x14ac:dyDescent="0.25">
      <c r="A2291" s="114"/>
      <c r="P2291" s="68"/>
      <c r="Q2291" s="68"/>
      <c r="R2291" s="68"/>
      <c r="S2291" s="68"/>
      <c r="T2291" s="68"/>
      <c r="U2291" s="68"/>
      <c r="V2291" s="68"/>
      <c r="W2291" s="68"/>
      <c r="X2291" s="68"/>
      <c r="Y2291" s="68"/>
      <c r="Z2291" s="68"/>
      <c r="AA2291" s="68"/>
    </row>
    <row r="2292" spans="1:27" s="1" customFormat="1" x14ac:dyDescent="0.25">
      <c r="A2292" s="114"/>
      <c r="P2292" s="68"/>
      <c r="Q2292" s="68"/>
      <c r="R2292" s="68"/>
      <c r="S2292" s="68"/>
      <c r="T2292" s="68"/>
      <c r="U2292" s="68"/>
      <c r="V2292" s="68"/>
      <c r="W2292" s="68"/>
      <c r="X2292" s="68"/>
      <c r="Y2292" s="68"/>
      <c r="Z2292" s="68"/>
      <c r="AA2292" s="68"/>
    </row>
    <row r="2293" spans="1:27" s="1" customFormat="1" x14ac:dyDescent="0.25">
      <c r="A2293" s="114"/>
      <c r="P2293" s="68"/>
      <c r="Q2293" s="68"/>
      <c r="R2293" s="68"/>
      <c r="S2293" s="68"/>
      <c r="T2293" s="68"/>
      <c r="U2293" s="68"/>
      <c r="V2293" s="68"/>
      <c r="W2293" s="68"/>
      <c r="X2293" s="68"/>
      <c r="Y2293" s="68"/>
      <c r="Z2293" s="68"/>
      <c r="AA2293" s="68"/>
    </row>
  </sheetData>
  <mergeCells count="112">
    <mergeCell ref="C223:E223"/>
    <mergeCell ref="F223:H223"/>
    <mergeCell ref="I223:K223"/>
    <mergeCell ref="L223:N223"/>
    <mergeCell ref="C298:E298"/>
    <mergeCell ref="F298:H298"/>
    <mergeCell ref="I298:K298"/>
    <mergeCell ref="L298:N298"/>
    <mergeCell ref="C248:E248"/>
    <mergeCell ref="F248:H248"/>
    <mergeCell ref="I248:K248"/>
    <mergeCell ref="L248:N248"/>
    <mergeCell ref="C273:E273"/>
    <mergeCell ref="F273:H273"/>
    <mergeCell ref="I273:K273"/>
    <mergeCell ref="L273:N273"/>
    <mergeCell ref="C3:E3"/>
    <mergeCell ref="F3:H3"/>
    <mergeCell ref="I3:K3"/>
    <mergeCell ref="L3:N3"/>
    <mergeCell ref="C98:E98"/>
    <mergeCell ref="F98:H98"/>
    <mergeCell ref="I98:K98"/>
    <mergeCell ref="L98:N98"/>
    <mergeCell ref="C37:E37"/>
    <mergeCell ref="F37:H37"/>
    <mergeCell ref="C48:E48"/>
    <mergeCell ref="F48:H48"/>
    <mergeCell ref="I48:K48"/>
    <mergeCell ref="L48:N48"/>
    <mergeCell ref="I37:K37"/>
    <mergeCell ref="L37:N37"/>
    <mergeCell ref="C14:E14"/>
    <mergeCell ref="F14:H14"/>
    <mergeCell ref="I14:K14"/>
    <mergeCell ref="L14:N14"/>
    <mergeCell ref="C321:E321"/>
    <mergeCell ref="F321:H321"/>
    <mergeCell ref="I321:K321"/>
    <mergeCell ref="L321:N321"/>
    <mergeCell ref="C344:E344"/>
    <mergeCell ref="F344:H344"/>
    <mergeCell ref="I344:K344"/>
    <mergeCell ref="L344:N344"/>
    <mergeCell ref="C73:E73"/>
    <mergeCell ref="F73:H73"/>
    <mergeCell ref="I73:K73"/>
    <mergeCell ref="L73:N73"/>
    <mergeCell ref="C148:E148"/>
    <mergeCell ref="F148:H148"/>
    <mergeCell ref="I148:K148"/>
    <mergeCell ref="L148:N148"/>
    <mergeCell ref="C173:E173"/>
    <mergeCell ref="F173:H173"/>
    <mergeCell ref="I173:K173"/>
    <mergeCell ref="L173:N173"/>
    <mergeCell ref="C198:E198"/>
    <mergeCell ref="F198:H198"/>
    <mergeCell ref="I198:K198"/>
    <mergeCell ref="L198:N198"/>
    <mergeCell ref="C419:E419"/>
    <mergeCell ref="F419:H419"/>
    <mergeCell ref="I419:K419"/>
    <mergeCell ref="L419:N419"/>
    <mergeCell ref="C444:E444"/>
    <mergeCell ref="F444:H444"/>
    <mergeCell ref="I444:K444"/>
    <mergeCell ref="L444:N444"/>
    <mergeCell ref="C369:E369"/>
    <mergeCell ref="F369:H369"/>
    <mergeCell ref="I369:K369"/>
    <mergeCell ref="L369:N369"/>
    <mergeCell ref="C394:E394"/>
    <mergeCell ref="F394:H394"/>
    <mergeCell ref="I394:K394"/>
    <mergeCell ref="L394:N394"/>
    <mergeCell ref="C544:E544"/>
    <mergeCell ref="F544:H544"/>
    <mergeCell ref="I544:K544"/>
    <mergeCell ref="L544:N544"/>
    <mergeCell ref="C469:E469"/>
    <mergeCell ref="F469:H469"/>
    <mergeCell ref="I469:K469"/>
    <mergeCell ref="L469:N469"/>
    <mergeCell ref="C494:E494"/>
    <mergeCell ref="F494:H494"/>
    <mergeCell ref="I494:K494"/>
    <mergeCell ref="L494:N494"/>
    <mergeCell ref="L123:N123"/>
    <mergeCell ref="I123:K123"/>
    <mergeCell ref="F123:H123"/>
    <mergeCell ref="C123:E123"/>
    <mergeCell ref="C619:E619"/>
    <mergeCell ref="F619:H619"/>
    <mergeCell ref="I619:K619"/>
    <mergeCell ref="L619:N619"/>
    <mergeCell ref="C644:E644"/>
    <mergeCell ref="F644:H644"/>
    <mergeCell ref="I644:K644"/>
    <mergeCell ref="L644:N644"/>
    <mergeCell ref="C569:E569"/>
    <mergeCell ref="F569:H569"/>
    <mergeCell ref="I569:K569"/>
    <mergeCell ref="L569:N569"/>
    <mergeCell ref="C594:E594"/>
    <mergeCell ref="F594:H594"/>
    <mergeCell ref="I594:K594"/>
    <mergeCell ref="L594:N594"/>
    <mergeCell ref="C519:E519"/>
    <mergeCell ref="F519:H519"/>
    <mergeCell ref="I519:K519"/>
    <mergeCell ref="L519:N5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xr:uid="{043C19D7-27D3-44B7-AA83-AE99F4BF4A9E}">
          <x14:formula1>
            <xm:f>'Contribution Structures'!$H$3:$H$9</xm:f>
          </x14:formula1>
          <xm:sqref>B72 B97 B122 B147 B172 B197 B222 B247 B272 B297 B368 B418 B393 B443 B468 B493 B518 B543 B568 B593 B618 B643</xm:sqref>
        </x14:dataValidation>
        <x14:dataValidation type="list" showInputMessage="1" showErrorMessage="1" xr:uid="{4214B94E-C5D5-43D2-8E91-072772340029}">
          <x14:formula1>
            <xm:f>Input!$D$11:$M$11</xm:f>
          </x14:formula1>
          <xm:sqref>B73 B98 B123 B148 B173 B198 B223 B248 B273 B298</xm:sqref>
        </x14:dataValidation>
        <x14:dataValidation type="list" showInputMessage="1" showErrorMessage="1" xr:uid="{AB36F716-AAF5-40F8-8476-99BDC5D41F80}">
          <x14:formula1>
            <xm:f>Input!$D$21:$G$21</xm:f>
          </x14:formula1>
          <xm:sqref>B369 B394 B419 B444</xm:sqref>
        </x14:dataValidation>
        <x14:dataValidation type="list" showInputMessage="1" showErrorMessage="1" xr:uid="{F005FBEA-3656-48E3-BE94-B44A57D1D5FD}">
          <x14:formula1>
            <xm:f>Input!$B$31:$E$31</xm:f>
          </x14:formula1>
          <xm:sqref>B469 B494 B519 B544</xm:sqref>
        </x14:dataValidation>
        <x14:dataValidation type="list" showInputMessage="1" showErrorMessage="1" xr:uid="{27F0A926-8AD3-4548-AA40-D358A6C3AD40}">
          <x14:formula1>
            <xm:f>Input!$B$41:$E$41</xm:f>
          </x14:formula1>
          <xm:sqref>B569 B594 B619 B644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481A2-7AB5-49BA-8FB2-83CC480071C3}">
  <sheetPr codeName="Sheet5"/>
  <dimension ref="A1:N24"/>
  <sheetViews>
    <sheetView zoomScale="88" workbookViewId="0">
      <selection activeCell="A8" sqref="A8:XFD15"/>
    </sheetView>
  </sheetViews>
  <sheetFormatPr defaultColWidth="8.85546875" defaultRowHeight="15" x14ac:dyDescent="0.25"/>
  <cols>
    <col min="1" max="1" width="18.85546875" style="7" bestFit="1" customWidth="1"/>
    <col min="2" max="2" width="9.5703125" style="7" customWidth="1"/>
    <col min="3" max="3" width="10.85546875" style="7" customWidth="1"/>
    <col min="4" max="4" width="12.140625" style="7" bestFit="1" customWidth="1"/>
    <col min="5" max="5" width="16.5703125" style="7" bestFit="1" customWidth="1"/>
    <col min="6" max="6" width="11.5703125" style="7" bestFit="1" customWidth="1"/>
    <col min="7" max="7" width="15.42578125" style="7" bestFit="1" customWidth="1"/>
    <col min="8" max="8" width="12" style="7" bestFit="1" customWidth="1"/>
    <col min="9" max="9" width="13.5703125" style="7" customWidth="1"/>
    <col min="10" max="10" width="15.85546875" style="7" customWidth="1"/>
    <col min="11" max="11" width="23.85546875" style="7" bestFit="1" customWidth="1"/>
    <col min="12" max="12" width="14.5703125" style="7" customWidth="1"/>
    <col min="13" max="13" width="18.42578125" style="7" bestFit="1" customWidth="1"/>
    <col min="14" max="14" width="14.5703125" style="7" bestFit="1" customWidth="1"/>
    <col min="15" max="16384" width="8.85546875" style="7"/>
  </cols>
  <sheetData>
    <row r="1" spans="1:14" x14ac:dyDescent="0.25">
      <c r="A1" s="11" t="s">
        <v>83</v>
      </c>
      <c r="B1" s="11" t="s">
        <v>107</v>
      </c>
      <c r="C1" s="16" t="s">
        <v>90</v>
      </c>
      <c r="D1" s="16" t="s">
        <v>91</v>
      </c>
      <c r="E1" s="16" t="s">
        <v>92</v>
      </c>
      <c r="F1" s="16" t="s">
        <v>109</v>
      </c>
      <c r="G1" s="16" t="s">
        <v>105</v>
      </c>
      <c r="H1" s="16" t="s">
        <v>106</v>
      </c>
      <c r="I1" s="16" t="s">
        <v>108</v>
      </c>
      <c r="J1" s="16" t="s">
        <v>117</v>
      </c>
      <c r="K1" s="16" t="s">
        <v>122</v>
      </c>
      <c r="L1" s="47" t="s">
        <v>125</v>
      </c>
    </row>
    <row r="2" spans="1:14" x14ac:dyDescent="0.25">
      <c r="A2" s="11" t="str">
        <f>Input!B11</f>
        <v>NJ GSP</v>
      </c>
      <c r="B2" s="21">
        <v>1</v>
      </c>
      <c r="C2" s="12">
        <f>VLOOKUP(Input!B3,Tables!A5:Q12, Input!B19, FALSE)</f>
        <v>1.4999999999999999E-2</v>
      </c>
      <c r="D2" s="13">
        <f>VLOOKUP(Input!B3,Tables!A5:Q12, Input!B19+1, FALSE)</f>
        <v>916.87</v>
      </c>
      <c r="E2" s="13">
        <f>VLOOKUP(Input!B3,Tables!A5:Q12, Input!B19+2, FALSE)</f>
        <v>87.5</v>
      </c>
      <c r="F2" s="12">
        <f>IF(SUM(Input!B12:B15)=0,Output!C2, IF(E3+E9&lt;E2, C3, C2))</f>
        <v>1.4999999999999999E-2</v>
      </c>
      <c r="G2" s="17">
        <f>IF(SUM(Input!B12:B15)=0,E2,IF(E3+E9&lt;E2, E3, E2))</f>
        <v>87.5</v>
      </c>
      <c r="H2" s="17">
        <f>G2</f>
        <v>87.5</v>
      </c>
      <c r="I2" s="17">
        <f>(Output!H2*(12/Input!$B$9))</f>
        <v>105</v>
      </c>
      <c r="J2" s="22">
        <f>I2/2</f>
        <v>52.5</v>
      </c>
      <c r="K2" s="22" t="str">
        <f>IF(SUM(Input!B12:B15)=0, "Percent of Salary",(IF(E3+E9&lt;E2, "Percent of Premium", "Percent of Salary")))</f>
        <v>Percent of Salary</v>
      </c>
    </row>
    <row r="3" spans="1:14" x14ac:dyDescent="0.25">
      <c r="A3" s="11" t="s">
        <v>94</v>
      </c>
      <c r="B3" s="119"/>
      <c r="C3" s="12">
        <f>VLOOKUP(Input!B2, Tables!A16:Q35, Input!B19, FALSE)</f>
        <v>0.32</v>
      </c>
      <c r="D3" s="13">
        <f>VLOOKUP(Input!B2, Tables!A16:Q35, Input!B19+1, FALSE)</f>
        <v>916.87</v>
      </c>
      <c r="E3" s="13">
        <f>VLOOKUP(Input!B2, Tables!A16:Q35, Input!B19+2, FALSE)</f>
        <v>293.39839999999998</v>
      </c>
      <c r="F3" s="120"/>
      <c r="G3" s="121"/>
      <c r="H3" s="122"/>
      <c r="I3" s="121">
        <f>(Output!H3*(12/Input!$B$9))</f>
        <v>0</v>
      </c>
      <c r="J3" s="123"/>
      <c r="K3" s="123"/>
    </row>
    <row r="4" spans="1:14" x14ac:dyDescent="0.25">
      <c r="A4" s="11" t="str">
        <f>Input!C11</f>
        <v>NJ EHP</v>
      </c>
      <c r="B4" s="21">
        <v>2</v>
      </c>
      <c r="C4" s="12">
        <f>VLOOKUP(Input!B3,Tables!A39:Q46, Input!B19, FALSE)</f>
        <v>2.5000000000000001E-2</v>
      </c>
      <c r="D4" s="13">
        <f>VLOOKUP(Input!B3,Tables!A39:Q46, Input!B19+1, FALSE)</f>
        <v>989.52</v>
      </c>
      <c r="E4" s="13">
        <f>VLOOKUP(Input!B3,Tables!A39:Q46, Input!B19+2, FALSE)</f>
        <v>145.83333333333334</v>
      </c>
      <c r="F4" s="12">
        <f>IF(SUM(Input!C12:C15)=0, Output!C4, IF(E5+E10&lt;E4,C5,C4))</f>
        <v>2.5000000000000001E-2</v>
      </c>
      <c r="G4" s="18">
        <f>IF(SUM(Input!C12:C15)=0, E4, IF(E5+E10&lt;E4,E5,E4))</f>
        <v>145.83333333333334</v>
      </c>
      <c r="H4" s="17">
        <f>G4</f>
        <v>145.83333333333334</v>
      </c>
      <c r="I4" s="17">
        <f>(Output!H4*(12/Input!$B$9))</f>
        <v>175</v>
      </c>
      <c r="J4" s="22">
        <f>(Output!H4*(12/Input!$B$9))/2</f>
        <v>87.5</v>
      </c>
      <c r="K4" s="22" t="str">
        <f>IF(SUM(Input!C12:C15)=0, "Percent of Salary", IF(E5+E10&lt;E4, "Percent of Premium","Percent of Salary"))</f>
        <v>Percent of Salary</v>
      </c>
    </row>
    <row r="5" spans="1:14" x14ac:dyDescent="0.25">
      <c r="A5" s="11" t="s">
        <v>93</v>
      </c>
      <c r="B5" s="119"/>
      <c r="C5" s="12">
        <f>VLOOKUP(Input!B2, Tables!A50:Q69, Input!B19, FALSE)</f>
        <v>0.32</v>
      </c>
      <c r="D5" s="13">
        <f>VLOOKUP(Input!B2, Tables!A50:Q69, Input!B19+1, FALSE)</f>
        <v>989.52</v>
      </c>
      <c r="E5" s="13">
        <f>VLOOKUP(Input!B2, Tables!A50:Q69, Input!B19+2, FALSE)</f>
        <v>316.64640000000003</v>
      </c>
      <c r="F5" s="120"/>
      <c r="G5" s="121"/>
      <c r="H5" s="17">
        <f t="shared" ref="H5:H7" si="0">E5</f>
        <v>316.64640000000003</v>
      </c>
      <c r="I5" s="17">
        <f>(Output!H5*(12/Input!$B$9))</f>
        <v>379.97568000000001</v>
      </c>
      <c r="J5" s="22">
        <f>(Output!H5*(12/Input!$B$9))/2</f>
        <v>189.98784000000001</v>
      </c>
      <c r="K5" s="123"/>
    </row>
    <row r="6" spans="1:14" x14ac:dyDescent="0.25">
      <c r="A6" s="11" t="str">
        <f>Input!D11</f>
        <v>OAMC 10</v>
      </c>
      <c r="B6" s="21">
        <v>3</v>
      </c>
      <c r="C6" s="12">
        <f>VLOOKUP(Input!B2,Tables!A75:Q94,Input!B19,FALSE)</f>
        <v>0.32</v>
      </c>
      <c r="D6" s="13">
        <f>VLOOKUP(Input!B2,Tables!A75:Q94,Input!B19+1,FALSE)</f>
        <v>1111.8</v>
      </c>
      <c r="E6" s="13">
        <f>VLOOKUP(Input!B2,Tables!A75:Q94,Input!B19+2,FALSE)</f>
        <v>355.77600000000001</v>
      </c>
      <c r="F6" s="12">
        <f t="shared" ref="F6:F7" si="1">C6</f>
        <v>0.32</v>
      </c>
      <c r="G6" s="121"/>
      <c r="H6" s="17">
        <f t="shared" si="0"/>
        <v>355.77600000000001</v>
      </c>
      <c r="I6" s="17">
        <f>(Output!H6*(12/Input!$B$9))</f>
        <v>426.93119999999999</v>
      </c>
      <c r="J6" s="22">
        <f>(Output!H6*(12/Input!$B$9))/2</f>
        <v>213.46559999999999</v>
      </c>
      <c r="K6" s="22" t="s">
        <v>124</v>
      </c>
      <c r="L6" s="7">
        <f>IF(Tables!B71=Tables!B73, 0, 1)</f>
        <v>0</v>
      </c>
    </row>
    <row r="7" spans="1:14" x14ac:dyDescent="0.25">
      <c r="A7" s="11" t="str">
        <f>Input!E11</f>
        <v>OAMC 15</v>
      </c>
      <c r="B7" s="21">
        <v>4</v>
      </c>
      <c r="C7" s="12">
        <f>VLOOKUP(Input!B2,Tables!A100:Q119,Input!B19,FALSE)</f>
        <v>0.32</v>
      </c>
      <c r="D7" s="13">
        <f>VLOOKUP(Input!B2,Tables!A100:Q119,Input!B19+1,FALSE)</f>
        <v>1062.9100000000001</v>
      </c>
      <c r="E7" s="13">
        <f>VLOOKUP(Input!B2,Tables!A100:Q119,Input!B19+2,FALSE)</f>
        <v>340.13120000000004</v>
      </c>
      <c r="F7" s="12">
        <f t="shared" si="1"/>
        <v>0.32</v>
      </c>
      <c r="G7" s="121"/>
      <c r="H7" s="17">
        <f t="shared" si="0"/>
        <v>340.13120000000004</v>
      </c>
      <c r="I7" s="17">
        <f>(Output!H7*(12/Input!$B$9))</f>
        <v>408.15744000000001</v>
      </c>
      <c r="J7" s="22">
        <f>(Output!H7*(12/Input!$B$9))/2</f>
        <v>204.07872</v>
      </c>
      <c r="K7" s="22" t="s">
        <v>124</v>
      </c>
      <c r="L7" s="7">
        <f>IF(Tables!B96=Tables!B98, 0, 1)</f>
        <v>0</v>
      </c>
    </row>
    <row r="8" spans="1:14" x14ac:dyDescent="0.25">
      <c r="A8" s="11" t="s">
        <v>84</v>
      </c>
      <c r="B8" s="119"/>
      <c r="C8" s="14" t="s">
        <v>90</v>
      </c>
      <c r="D8" s="15" t="s">
        <v>91</v>
      </c>
      <c r="E8" s="15" t="s">
        <v>95</v>
      </c>
      <c r="F8" s="120"/>
      <c r="G8" s="122"/>
      <c r="H8" s="122"/>
      <c r="I8" s="121"/>
      <c r="J8" s="123"/>
      <c r="K8" s="123"/>
      <c r="M8" s="118"/>
      <c r="N8" s="118" t="s">
        <v>113</v>
      </c>
    </row>
    <row r="9" spans="1:14" x14ac:dyDescent="0.25">
      <c r="A9" s="11" t="s">
        <v>97</v>
      </c>
      <c r="B9" s="21">
        <v>1</v>
      </c>
      <c r="C9" s="12">
        <f>VLOOKUP(Input!B2,Tables!A323:Q342, Input!B29, FALSE)</f>
        <v>0.32</v>
      </c>
      <c r="D9" s="13">
        <f>VLOOKUP(Input!B2,Tables!A323:Q342, Input!B29+1, FALSE)</f>
        <v>0</v>
      </c>
      <c r="E9" s="13">
        <f>VLOOKUP(Input!B2,Tables!A323:Q342, Input!B29+2, FALSE)</f>
        <v>0</v>
      </c>
      <c r="F9" s="12">
        <f>F2</f>
        <v>1.4999999999999999E-2</v>
      </c>
      <c r="G9" s="17">
        <f>IF(SUM(Input!B12:B15)=0, 0, IF(E3+E9&lt;E2,E9,0))</f>
        <v>0</v>
      </c>
      <c r="H9" s="17">
        <f>G9</f>
        <v>0</v>
      </c>
      <c r="I9" s="17">
        <f>(Output!H9*(12/Input!$B$9))</f>
        <v>0</v>
      </c>
      <c r="J9" s="22">
        <f>(Output!H9*(12/Input!$B$9))/2</f>
        <v>0</v>
      </c>
      <c r="K9" s="22" t="str">
        <f>K2</f>
        <v>Percent of Salary</v>
      </c>
      <c r="M9" s="124" t="s">
        <v>110</v>
      </c>
      <c r="N9" s="118">
        <f>IF(OR(Input!B18=1, Input!B18=2), 1, 0)</f>
        <v>1</v>
      </c>
    </row>
    <row r="10" spans="1:14" x14ac:dyDescent="0.25">
      <c r="A10" s="11" t="s">
        <v>96</v>
      </c>
      <c r="B10" s="21">
        <v>2</v>
      </c>
      <c r="C10" s="12">
        <f>VLOOKUP(Input!B2,Tables!A346:Q365, Input!B29, FALSE)</f>
        <v>0.32</v>
      </c>
      <c r="D10" s="13">
        <f>VLOOKUP(Input!B2,Tables!A346:Q365, Input!B29+1, FALSE)</f>
        <v>0</v>
      </c>
      <c r="E10" s="13">
        <f>VLOOKUP(Input!B2,Tables!A346:Q365, Input!B29+2, FALSE)</f>
        <v>0</v>
      </c>
      <c r="F10" s="12">
        <f>F4</f>
        <v>2.5000000000000001E-2</v>
      </c>
      <c r="G10" s="17">
        <f>IF(SUM(Input!C12:C15)=0,0,IF(E5+E10&lt;E4,E10,0))</f>
        <v>0</v>
      </c>
      <c r="H10" s="17">
        <f>G10</f>
        <v>0</v>
      </c>
      <c r="I10" s="17">
        <f>(Output!H10*(12/Input!$B$9))</f>
        <v>0</v>
      </c>
      <c r="J10" s="22">
        <f>(Output!H10*(12/Input!$B$9))/2</f>
        <v>0</v>
      </c>
      <c r="K10" s="22" t="str">
        <f>K4</f>
        <v>Percent of Salary</v>
      </c>
      <c r="M10" s="124" t="s">
        <v>111</v>
      </c>
      <c r="N10" s="118">
        <f>IF(Calculator!B7=Calculator!B10, 0,1)</f>
        <v>0</v>
      </c>
    </row>
    <row r="11" spans="1:14" x14ac:dyDescent="0.25">
      <c r="A11" s="11" t="str">
        <f>Input!D21</f>
        <v>Rx 3</v>
      </c>
      <c r="B11" s="21">
        <v>3</v>
      </c>
      <c r="C11" s="12">
        <f>VLOOKUP(Input!B2,Tables!A371:Q390, Input!B29, FALSE)</f>
        <v>0.32</v>
      </c>
      <c r="D11" s="13">
        <f>VLOOKUP(Input!B2,Tables!A371:Q390, Input!B29+1, FALSE)</f>
        <v>0</v>
      </c>
      <c r="E11" s="13">
        <f>VLOOKUP(Input!B2,Tables!A371:Q390, Input!B29+2, FALSE)</f>
        <v>0</v>
      </c>
      <c r="F11" s="12">
        <f>C11</f>
        <v>0.32</v>
      </c>
      <c r="G11" s="122"/>
      <c r="H11" s="17">
        <f>E11</f>
        <v>0</v>
      </c>
      <c r="I11" s="17">
        <f>(Output!H11*(12/Input!$B$9))</f>
        <v>0</v>
      </c>
      <c r="J11" s="22">
        <f>(Output!H11*(12/Input!$B$9))/2</f>
        <v>0</v>
      </c>
      <c r="K11" s="22" t="s">
        <v>124</v>
      </c>
      <c r="L11" s="7">
        <f>IF(Tables!B367=Tables!B369, 0, 1)</f>
        <v>0</v>
      </c>
      <c r="M11" s="124" t="s">
        <v>112</v>
      </c>
      <c r="N11" s="118">
        <f>IF(Calculator!B8=Calculator!B11, 0, 1)</f>
        <v>1</v>
      </c>
    </row>
    <row r="12" spans="1:14" x14ac:dyDescent="0.25">
      <c r="A12" s="11" t="str">
        <f>Input!E21</f>
        <v>Rx 4</v>
      </c>
      <c r="B12" s="21">
        <v>4</v>
      </c>
      <c r="C12" s="12">
        <f>VLOOKUP(Input!B2,Tables!A396:Q415, Input!B29, FALSE)</f>
        <v>0.32</v>
      </c>
      <c r="D12" s="13">
        <f>VLOOKUP(Input!B2,Tables!A396:Q415, Input!B29+1, FALSE)</f>
        <v>0</v>
      </c>
      <c r="E12" s="13">
        <f>VLOOKUP(Input!B2,Tables!A396:Q415, Input!B29+2, FALSE)</f>
        <v>0</v>
      </c>
      <c r="F12" s="12">
        <f>C12</f>
        <v>0.32</v>
      </c>
      <c r="G12" s="122"/>
      <c r="H12" s="17">
        <f>E12</f>
        <v>0</v>
      </c>
      <c r="I12" s="17">
        <f>(Output!H12*(12/Input!$B$9))</f>
        <v>0</v>
      </c>
      <c r="J12" s="22">
        <f>(Output!H12*(12/Input!$B$9))/2</f>
        <v>0</v>
      </c>
      <c r="K12" s="22" t="s">
        <v>124</v>
      </c>
      <c r="L12" s="7">
        <f>IF(Tables!B392=Tables!B394, 0, 1)</f>
        <v>0</v>
      </c>
    </row>
    <row r="13" spans="1:14" x14ac:dyDescent="0.25">
      <c r="A13" s="11" t="str">
        <f>Input!F21</f>
        <v>Rx 5</v>
      </c>
      <c r="B13" s="21">
        <v>5</v>
      </c>
      <c r="C13" s="12">
        <f>VLOOKUP(Input!B2,Tables!A421:Q440, Input!B29, FALSE)</f>
        <v>0.32</v>
      </c>
      <c r="D13" s="13">
        <f>VLOOKUP(Input!B2,Tables!A421:Q440, Input!B29+1, FALSE)</f>
        <v>0</v>
      </c>
      <c r="E13" s="13">
        <f>VLOOKUP(Input!B2,Tables!A421:Q440, Input!B29+2, FALSE)</f>
        <v>0</v>
      </c>
      <c r="F13" s="12">
        <f>C13</f>
        <v>0.32</v>
      </c>
      <c r="G13" s="122"/>
      <c r="H13" s="17">
        <f>E13</f>
        <v>0</v>
      </c>
      <c r="I13" s="17">
        <f>(Output!H13*(12/Input!$B$9))</f>
        <v>0</v>
      </c>
      <c r="J13" s="22">
        <f>(Output!H13*(12/Input!$B$9))/2</f>
        <v>0</v>
      </c>
      <c r="K13" s="22" t="s">
        <v>124</v>
      </c>
      <c r="L13" s="7">
        <f>IF(Tables!B417=Tables!B419, 0, 1)</f>
        <v>0</v>
      </c>
      <c r="M13" s="118"/>
      <c r="N13" s="118" t="s">
        <v>114</v>
      </c>
    </row>
    <row r="14" spans="1:14" x14ac:dyDescent="0.25">
      <c r="A14" s="11" t="str">
        <f>Input!G21</f>
        <v>Rx 6</v>
      </c>
      <c r="B14" s="21">
        <v>6</v>
      </c>
      <c r="C14" s="12">
        <f>VLOOKUP(Input!B2,Tables!A446:Q465, Input!B29, FALSE)</f>
        <v>0.32</v>
      </c>
      <c r="D14" s="13">
        <f>VLOOKUP(Input!B2,Tables!A446:Q465, Input!B29+1, FALSE)</f>
        <v>0</v>
      </c>
      <c r="E14" s="13">
        <f>VLOOKUP(Input!B2,Tables!A446:Q465, Input!B29+2, FALSE)</f>
        <v>0</v>
      </c>
      <c r="F14" s="12">
        <f>C14</f>
        <v>0.32</v>
      </c>
      <c r="G14" s="122"/>
      <c r="H14" s="17">
        <f>E14</f>
        <v>0</v>
      </c>
      <c r="I14" s="17">
        <f>(Output!H14*(12/Input!$B$9))</f>
        <v>0</v>
      </c>
      <c r="J14" s="22">
        <f>(Output!H14*(12/Input!$B$9))/2</f>
        <v>0</v>
      </c>
      <c r="K14" s="22" t="s">
        <v>124</v>
      </c>
      <c r="L14" s="7">
        <f>IF(Tables!B442=Tables!B444, 0, 1)</f>
        <v>0</v>
      </c>
      <c r="M14" s="124" t="s">
        <v>115</v>
      </c>
      <c r="N14" s="118">
        <f>IF(OR(Input!B18=1, Input!B18=2), 0, 1)</f>
        <v>0</v>
      </c>
    </row>
    <row r="15" spans="1:14" x14ac:dyDescent="0.25">
      <c r="A15" s="11" t="s">
        <v>85</v>
      </c>
      <c r="B15" s="119"/>
      <c r="C15" s="14" t="s">
        <v>90</v>
      </c>
      <c r="D15" s="15" t="s">
        <v>91</v>
      </c>
      <c r="E15" s="19" t="s">
        <v>95</v>
      </c>
      <c r="F15" s="120"/>
      <c r="G15" s="122"/>
      <c r="H15" s="122"/>
      <c r="I15" s="121"/>
      <c r="J15" s="123"/>
      <c r="K15" s="123"/>
      <c r="M15" s="124" t="s">
        <v>116</v>
      </c>
      <c r="N15" s="118">
        <f>IF(OR(Input!B21=Calculator!B11, Input!C21=Calculator!B11), 1, 0)</f>
        <v>0</v>
      </c>
    </row>
    <row r="16" spans="1:14" x14ac:dyDescent="0.25">
      <c r="A16" s="11" t="str">
        <f>Input!B31</f>
        <v>PPO</v>
      </c>
      <c r="B16" s="21">
        <v>1</v>
      </c>
      <c r="C16" s="12">
        <f>VLOOKUP(Input!B2,Tables!A471:Q490,Input!B39, FALSE)</f>
        <v>0</v>
      </c>
      <c r="D16" s="13">
        <f>VLOOKUP(Input!B2,Tables!A471:Q490,Input!B39+1, FALSE)</f>
        <v>0</v>
      </c>
      <c r="E16" s="20">
        <f>VLOOKUP(Input!B2,Tables!A471:Q490,Input!B39+2, FALSE)</f>
        <v>0</v>
      </c>
      <c r="F16" s="12">
        <f>C16</f>
        <v>0</v>
      </c>
      <c r="G16" s="122"/>
      <c r="H16" s="17">
        <f>E16</f>
        <v>0</v>
      </c>
      <c r="I16" s="17">
        <f>(Output!H16*(12/Input!$B$9))</f>
        <v>0</v>
      </c>
      <c r="J16" s="22">
        <f>(Output!H16*(12/Input!$B$9))/2</f>
        <v>0</v>
      </c>
      <c r="K16" s="22" t="s">
        <v>124</v>
      </c>
      <c r="L16" s="7">
        <f>IF(Tables!B467=Tables!B469, 0, 1)</f>
        <v>0</v>
      </c>
    </row>
    <row r="17" spans="1:12" x14ac:dyDescent="0.25">
      <c r="A17" s="11" t="str">
        <f>Input!C31</f>
        <v>Dental 2</v>
      </c>
      <c r="B17" s="21">
        <v>2</v>
      </c>
      <c r="C17" s="12">
        <f>VLOOKUP(Input!B2,Tables!A496:Q515,Input!B39, FALSE)</f>
        <v>0</v>
      </c>
      <c r="D17" s="13">
        <f>VLOOKUP(Input!B2,Tables!A496:Q515,Input!B39+1, FALSE)</f>
        <v>0</v>
      </c>
      <c r="E17" s="20">
        <f>VLOOKUP(Input!B2,Tables!A496:Q515,Input!B39+2, FALSE)</f>
        <v>0</v>
      </c>
      <c r="F17" s="12">
        <f>C17</f>
        <v>0</v>
      </c>
      <c r="G17" s="122"/>
      <c r="H17" s="17">
        <f>E17</f>
        <v>0</v>
      </c>
      <c r="I17" s="17">
        <f>(Output!H17*(12/Input!$B$9))</f>
        <v>0</v>
      </c>
      <c r="J17" s="22">
        <f>(Output!H17*(12/Input!$B$9))/2</f>
        <v>0</v>
      </c>
      <c r="K17" s="22" t="s">
        <v>124</v>
      </c>
      <c r="L17" s="7">
        <f>IF(Tables!B492=Tables!B494, 0, 1)</f>
        <v>0</v>
      </c>
    </row>
    <row r="18" spans="1:12" x14ac:dyDescent="0.25">
      <c r="A18" s="11" t="str">
        <f>Input!D31</f>
        <v>Dental 3</v>
      </c>
      <c r="B18" s="21">
        <v>3</v>
      </c>
      <c r="C18" s="12">
        <f>VLOOKUP(Input!B2,Tables!A521:Q540,Input!B39, FALSE)</f>
        <v>0</v>
      </c>
      <c r="D18" s="13">
        <f>VLOOKUP(Input!B2,Tables!A521:Q540,Input!B39+1, FALSE)</f>
        <v>0</v>
      </c>
      <c r="E18" s="20">
        <f>VLOOKUP(Input!B2,Tables!A521:Q540,Input!B39+2, FALSE)</f>
        <v>0</v>
      </c>
      <c r="F18" s="12">
        <f>C18</f>
        <v>0</v>
      </c>
      <c r="G18" s="122"/>
      <c r="H18" s="17">
        <f>E18</f>
        <v>0</v>
      </c>
      <c r="I18" s="17">
        <f>(Output!H18*(12/Input!$B$9))</f>
        <v>0</v>
      </c>
      <c r="J18" s="22">
        <f>(Output!H18*(12/Input!$B$9))/2</f>
        <v>0</v>
      </c>
      <c r="K18" s="22" t="s">
        <v>124</v>
      </c>
      <c r="L18" s="7">
        <f>IF(Tables!B517=Tables!B519, 0, 1)</f>
        <v>0</v>
      </c>
    </row>
    <row r="19" spans="1:12" x14ac:dyDescent="0.25">
      <c r="A19" s="11" t="str">
        <f>Input!E31</f>
        <v>Dental 4</v>
      </c>
      <c r="B19" s="21">
        <v>4</v>
      </c>
      <c r="C19" s="12">
        <f>VLOOKUP(Input!B2,Tables!A546:Q565,Input!B39, FALSE)</f>
        <v>0</v>
      </c>
      <c r="D19" s="13">
        <f>VLOOKUP(Input!B2,Tables!A546:Q565,Input!B39+1, FALSE)</f>
        <v>0</v>
      </c>
      <c r="E19" s="20">
        <f>VLOOKUP(Input!B2,Tables!A546:Q565,Input!B39+2, FALSE)</f>
        <v>0</v>
      </c>
      <c r="F19" s="12">
        <f>C19</f>
        <v>0</v>
      </c>
      <c r="G19" s="122"/>
      <c r="H19" s="17">
        <f>E19</f>
        <v>0</v>
      </c>
      <c r="I19" s="17">
        <f>(Output!H19*(12/Input!$B$9))</f>
        <v>0</v>
      </c>
      <c r="J19" s="22">
        <f>(Output!H19*(12/Input!$B$9))/2</f>
        <v>0</v>
      </c>
      <c r="K19" s="22" t="s">
        <v>124</v>
      </c>
      <c r="L19" s="7">
        <f>IF(Tables!B542=Tables!B544, 0, 1)</f>
        <v>0</v>
      </c>
    </row>
    <row r="20" spans="1:12" x14ac:dyDescent="0.25">
      <c r="A20" s="11" t="s">
        <v>86</v>
      </c>
      <c r="B20" s="119"/>
      <c r="C20" s="14" t="s">
        <v>90</v>
      </c>
      <c r="D20" s="15" t="s">
        <v>91</v>
      </c>
      <c r="E20" s="19" t="s">
        <v>95</v>
      </c>
      <c r="F20" s="120"/>
      <c r="G20" s="122"/>
      <c r="H20" s="122"/>
      <c r="I20" s="121"/>
      <c r="J20" s="123"/>
      <c r="K20" s="123"/>
    </row>
    <row r="21" spans="1:12" x14ac:dyDescent="0.25">
      <c r="A21" s="11" t="str">
        <f>Input!B41</f>
        <v>Vision 1</v>
      </c>
      <c r="B21" s="21">
        <v>1</v>
      </c>
      <c r="C21" s="12">
        <f>VLOOKUP(Input!B2, Tables!A571:Q590, Input!B49, FALSE)</f>
        <v>0.32</v>
      </c>
      <c r="D21" s="13">
        <f>VLOOKUP(Input!B2, Tables!A571:Q590, Input!B49+1, FALSE)</f>
        <v>0</v>
      </c>
      <c r="E21" s="20">
        <f>VLOOKUP(Input!B2, Tables!A571:Q590, Input!B49+2, FALSE)</f>
        <v>0</v>
      </c>
      <c r="F21" s="12">
        <f>C21</f>
        <v>0.32</v>
      </c>
      <c r="G21" s="122"/>
      <c r="H21" s="17">
        <f>E21</f>
        <v>0</v>
      </c>
      <c r="I21" s="17">
        <f>(Output!H21*(12/Input!$B$9))</f>
        <v>0</v>
      </c>
      <c r="J21" s="22">
        <f>(Output!H21*(12/Input!$B$9))/2</f>
        <v>0</v>
      </c>
      <c r="K21" s="22" t="s">
        <v>124</v>
      </c>
      <c r="L21" s="7">
        <f>IF(Tables!B567=Tables!B569, 0, 1)</f>
        <v>0</v>
      </c>
    </row>
    <row r="22" spans="1:12" x14ac:dyDescent="0.25">
      <c r="A22" s="11" t="str">
        <f>Input!C41</f>
        <v>Vision 2</v>
      </c>
      <c r="B22" s="21">
        <v>2</v>
      </c>
      <c r="C22" s="12">
        <f>VLOOKUP(Input!B2, Tables!A596:Q615, Input!B49, FALSE)</f>
        <v>0.32</v>
      </c>
      <c r="D22" s="13">
        <f>VLOOKUP(Input!B2, Tables!A596:Q615, Input!B49+1, FALSE)</f>
        <v>0</v>
      </c>
      <c r="E22" s="20">
        <f>VLOOKUP(Input!B2, Tables!A596:Q615, Input!B49+2, FALSE)</f>
        <v>0</v>
      </c>
      <c r="F22" s="12">
        <f>C22</f>
        <v>0.32</v>
      </c>
      <c r="G22" s="122"/>
      <c r="H22" s="17">
        <f>E22</f>
        <v>0</v>
      </c>
      <c r="I22" s="17">
        <f>(Output!H22*(12/Input!$B$9))</f>
        <v>0</v>
      </c>
      <c r="J22" s="22">
        <f>(Output!H22*(12/Input!$B$9))/2</f>
        <v>0</v>
      </c>
      <c r="K22" s="22" t="s">
        <v>124</v>
      </c>
      <c r="L22" s="7">
        <f>IF(Tables!B592=Tables!B594, 0, 1)</f>
        <v>0</v>
      </c>
    </row>
    <row r="23" spans="1:12" x14ac:dyDescent="0.25">
      <c r="A23" s="11" t="str">
        <f>Input!D41</f>
        <v>Vision 3</v>
      </c>
      <c r="B23" s="21">
        <v>3</v>
      </c>
      <c r="C23" s="12">
        <f>VLOOKUP(Input!B2, Tables!A621:Q640, Input!B49, FALSE)</f>
        <v>0.32</v>
      </c>
      <c r="D23" s="13">
        <f>VLOOKUP(Input!B2, Tables!A621:Q640, Input!B49+1, FALSE)</f>
        <v>0</v>
      </c>
      <c r="E23" s="20">
        <f>VLOOKUP(Input!B2, Tables!A621:Q640, Input!B49+2, FALSE)</f>
        <v>0</v>
      </c>
      <c r="F23" s="12">
        <f>C23</f>
        <v>0.32</v>
      </c>
      <c r="G23" s="122"/>
      <c r="H23" s="17">
        <f>E23</f>
        <v>0</v>
      </c>
      <c r="I23" s="17">
        <f>(Output!H23*(12/Input!$B$9))</f>
        <v>0</v>
      </c>
      <c r="J23" s="22">
        <f>(Output!H23*(12/Input!$B$9))/2</f>
        <v>0</v>
      </c>
      <c r="K23" s="22" t="s">
        <v>124</v>
      </c>
      <c r="L23" s="7">
        <f>IF(Tables!B617=Tables!B619, 0, 1)</f>
        <v>0</v>
      </c>
    </row>
    <row r="24" spans="1:12" x14ac:dyDescent="0.25">
      <c r="A24" s="11" t="str">
        <f>Input!E41</f>
        <v>Vision 4</v>
      </c>
      <c r="B24" s="21">
        <v>4</v>
      </c>
      <c r="C24" s="12">
        <f>VLOOKUP(Input!B2, Tables!A646:Q665, Input!B49, FALSE)</f>
        <v>0.32</v>
      </c>
      <c r="D24" s="13">
        <f>VLOOKUP(Input!B2, Tables!A646:Q665, Input!B49+1, FALSE)</f>
        <v>0</v>
      </c>
      <c r="E24" s="20">
        <f>VLOOKUP(Input!B2, Tables!A646:Q665, Input!B49+2, FALSE)</f>
        <v>0</v>
      </c>
      <c r="F24" s="12">
        <f>C24</f>
        <v>0.32</v>
      </c>
      <c r="G24" s="122"/>
      <c r="H24" s="17">
        <f>E24</f>
        <v>0</v>
      </c>
      <c r="I24" s="17">
        <f>(Output!H24*(12/Input!$B$9))</f>
        <v>0</v>
      </c>
      <c r="J24" s="22">
        <f>(Output!H24*(12/Input!$B$9))/2</f>
        <v>0</v>
      </c>
      <c r="K24" s="22" t="s">
        <v>124</v>
      </c>
      <c r="L24" s="7">
        <f>IF(Tables!B642=Tables!B644, 0, 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Calculator</vt:lpstr>
      <vt:lpstr>Input</vt:lpstr>
      <vt:lpstr>Contribution Structures</vt:lpstr>
      <vt:lpstr>Tables</vt:lpstr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 Coyle</dc:creator>
  <cp:lastModifiedBy>Rita Giacchi</cp:lastModifiedBy>
  <dcterms:created xsi:type="dcterms:W3CDTF">2020-09-13T22:22:20Z</dcterms:created>
  <dcterms:modified xsi:type="dcterms:W3CDTF">2022-11-01T20:22:00Z</dcterms:modified>
</cp:coreProperties>
</file>